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03 31 953р Деком, Дер. город, Конвейер, Судоремонтников\Лот №2 Деком-2\"/>
    </mc:Choice>
  </mc:AlternateContent>
  <bookViews>
    <workbookView xWindow="120" yWindow="30" windowWidth="28635" windowHeight="1278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Z37" i="1" l="1"/>
  <c r="AY37" i="1"/>
  <c r="AS36" i="1"/>
  <c r="AY38" i="1" l="1"/>
  <c r="AW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Y36" i="1"/>
  <c r="I36" i="1"/>
  <c r="AH11" i="1"/>
  <c r="AH10" i="1" s="1"/>
  <c r="AH9" i="1" s="1"/>
  <c r="AH15" i="1"/>
  <c r="AH16" i="1"/>
  <c r="AH17" i="1"/>
  <c r="AH18" i="1"/>
  <c r="AH19" i="1"/>
  <c r="AH20" i="1"/>
  <c r="AH21" i="1"/>
  <c r="AH25" i="1"/>
  <c r="AH26" i="1"/>
  <c r="AH27" i="1"/>
  <c r="AH29" i="1"/>
  <c r="AH30" i="1"/>
  <c r="AH31" i="1"/>
  <c r="AH32" i="1"/>
  <c r="AH33" i="1"/>
  <c r="AH35" i="1"/>
  <c r="W36" i="1"/>
  <c r="X36" i="1" s="1"/>
  <c r="R36" i="1"/>
  <c r="Q36" i="1"/>
  <c r="P36" i="1"/>
  <c r="O36" i="1"/>
  <c r="N36" i="1"/>
  <c r="J36" i="1"/>
  <c r="H36" i="1"/>
  <c r="G36" i="1"/>
  <c r="D36" i="1"/>
  <c r="AW35" i="1"/>
  <c r="AS35" i="1"/>
  <c r="AO35" i="1"/>
  <c r="AN35" i="1"/>
  <c r="AM35" i="1"/>
  <c r="AL35" i="1"/>
  <c r="AK35" i="1"/>
  <c r="AJ35" i="1"/>
  <c r="AI35" i="1"/>
  <c r="AG35" i="1"/>
  <c r="AF35" i="1"/>
  <c r="AE35" i="1"/>
  <c r="AD35" i="1"/>
  <c r="AC35" i="1"/>
  <c r="AB35" i="1"/>
  <c r="AA35" i="1"/>
  <c r="Z35" i="1"/>
  <c r="Y35" i="1"/>
  <c r="X35" i="1"/>
  <c r="W35" i="1"/>
  <c r="V35" i="1"/>
  <c r="R35" i="1"/>
  <c r="Q35" i="1"/>
  <c r="P35" i="1"/>
  <c r="O35" i="1"/>
  <c r="N35" i="1"/>
  <c r="J35" i="1"/>
  <c r="I35" i="1"/>
  <c r="H35" i="1"/>
  <c r="G35" i="1"/>
  <c r="F35" i="1"/>
  <c r="E35" i="1"/>
  <c r="D35" i="1"/>
  <c r="AW33" i="1"/>
  <c r="AS33" i="1"/>
  <c r="AO33" i="1"/>
  <c r="AN33" i="1"/>
  <c r="AM33" i="1"/>
  <c r="AL33" i="1"/>
  <c r="AK33" i="1"/>
  <c r="AJ33" i="1"/>
  <c r="AI33" i="1"/>
  <c r="AG33" i="1"/>
  <c r="AF33" i="1"/>
  <c r="AE33" i="1"/>
  <c r="AD33" i="1"/>
  <c r="AC33" i="1"/>
  <c r="AB33" i="1"/>
  <c r="AA33" i="1"/>
  <c r="Z33" i="1"/>
  <c r="Y33" i="1"/>
  <c r="X33" i="1"/>
  <c r="W33" i="1"/>
  <c r="V33" i="1"/>
  <c r="R33" i="1"/>
  <c r="Q33" i="1"/>
  <c r="P33" i="1"/>
  <c r="O33" i="1"/>
  <c r="N33" i="1"/>
  <c r="J33" i="1"/>
  <c r="I33" i="1"/>
  <c r="H33" i="1"/>
  <c r="G33" i="1"/>
  <c r="F33" i="1"/>
  <c r="E33" i="1"/>
  <c r="D33" i="1"/>
  <c r="AW32" i="1"/>
  <c r="AS32" i="1"/>
  <c r="AO32" i="1"/>
  <c r="AN32" i="1"/>
  <c r="AM32" i="1"/>
  <c r="AL32" i="1"/>
  <c r="AK32" i="1"/>
  <c r="AJ32" i="1"/>
  <c r="AI32" i="1"/>
  <c r="AG32" i="1"/>
  <c r="AF32" i="1"/>
  <c r="AE32" i="1"/>
  <c r="AD32" i="1"/>
  <c r="AC32" i="1"/>
  <c r="AB32" i="1"/>
  <c r="AA32" i="1"/>
  <c r="Z32" i="1"/>
  <c r="Y32" i="1"/>
  <c r="X32" i="1"/>
  <c r="W32" i="1"/>
  <c r="V32" i="1"/>
  <c r="R32" i="1"/>
  <c r="Q32" i="1"/>
  <c r="P32" i="1"/>
  <c r="O32" i="1"/>
  <c r="N32" i="1"/>
  <c r="J32" i="1"/>
  <c r="I32" i="1"/>
  <c r="H32" i="1"/>
  <c r="G32" i="1"/>
  <c r="F32" i="1"/>
  <c r="E32" i="1"/>
  <c r="D32" i="1"/>
  <c r="AS31" i="1"/>
  <c r="AO31" i="1"/>
  <c r="AN31" i="1"/>
  <c r="AM31" i="1"/>
  <c r="AL31" i="1"/>
  <c r="AK31" i="1"/>
  <c r="AJ31" i="1"/>
  <c r="AI31" i="1"/>
  <c r="AG31" i="1"/>
  <c r="AF31" i="1"/>
  <c r="AE31" i="1"/>
  <c r="AD31" i="1"/>
  <c r="AC31" i="1"/>
  <c r="AB31" i="1"/>
  <c r="AA31" i="1"/>
  <c r="Z31" i="1"/>
  <c r="Y31" i="1"/>
  <c r="X31" i="1"/>
  <c r="W31" i="1"/>
  <c r="V31" i="1"/>
  <c r="R31" i="1"/>
  <c r="Q31" i="1"/>
  <c r="P31" i="1"/>
  <c r="O31" i="1"/>
  <c r="N31" i="1"/>
  <c r="J31" i="1"/>
  <c r="I31" i="1"/>
  <c r="H31" i="1"/>
  <c r="G31" i="1"/>
  <c r="F31" i="1"/>
  <c r="E31" i="1"/>
  <c r="D31" i="1"/>
  <c r="AW30" i="1"/>
  <c r="AS30" i="1"/>
  <c r="AO30" i="1"/>
  <c r="AN30" i="1"/>
  <c r="AM30" i="1"/>
  <c r="AL30" i="1"/>
  <c r="AK30" i="1"/>
  <c r="AJ30" i="1"/>
  <c r="AI30" i="1"/>
  <c r="AG30" i="1"/>
  <c r="AF30" i="1"/>
  <c r="AE30" i="1"/>
  <c r="AD30" i="1"/>
  <c r="AC30" i="1"/>
  <c r="AB30" i="1"/>
  <c r="AA30" i="1"/>
  <c r="Z30" i="1"/>
  <c r="Y30" i="1"/>
  <c r="X30" i="1"/>
  <c r="W30" i="1"/>
  <c r="V30" i="1"/>
  <c r="R30" i="1"/>
  <c r="Q30" i="1"/>
  <c r="P30" i="1"/>
  <c r="O30" i="1"/>
  <c r="N30" i="1"/>
  <c r="J30" i="1"/>
  <c r="I30" i="1"/>
  <c r="H30" i="1"/>
  <c r="G30" i="1"/>
  <c r="F30" i="1"/>
  <c r="E30" i="1"/>
  <c r="D30" i="1"/>
  <c r="AW29" i="1"/>
  <c r="AS29" i="1"/>
  <c r="AO29" i="1"/>
  <c r="AN29" i="1"/>
  <c r="AM29" i="1"/>
  <c r="AL29" i="1"/>
  <c r="AK29" i="1"/>
  <c r="AJ29" i="1"/>
  <c r="AI29" i="1"/>
  <c r="AG29" i="1"/>
  <c r="AF29" i="1"/>
  <c r="AE29" i="1"/>
  <c r="AD29" i="1"/>
  <c r="AC29" i="1"/>
  <c r="AB29" i="1"/>
  <c r="AA29" i="1"/>
  <c r="Z29" i="1"/>
  <c r="Y29" i="1"/>
  <c r="X29" i="1"/>
  <c r="W29" i="1"/>
  <c r="V29" i="1"/>
  <c r="M29" i="1"/>
  <c r="Q29" i="1" s="1"/>
  <c r="J29" i="1"/>
  <c r="I29" i="1"/>
  <c r="H29" i="1"/>
  <c r="G29" i="1"/>
  <c r="F29" i="1"/>
  <c r="E29" i="1"/>
  <c r="D29" i="1"/>
  <c r="AV28" i="1"/>
  <c r="AR28" i="1"/>
  <c r="U28" i="1"/>
  <c r="C28" i="1"/>
  <c r="AW27" i="1"/>
  <c r="AS27" i="1"/>
  <c r="AO27" i="1"/>
  <c r="AN27" i="1"/>
  <c r="AM27" i="1"/>
  <c r="AL27" i="1"/>
  <c r="AK27" i="1"/>
  <c r="AJ27" i="1"/>
  <c r="AI27" i="1"/>
  <c r="AG27" i="1"/>
  <c r="AF27" i="1"/>
  <c r="AE27" i="1"/>
  <c r="AD27" i="1"/>
  <c r="AC27" i="1"/>
  <c r="AB27" i="1"/>
  <c r="AA27" i="1"/>
  <c r="Z27" i="1"/>
  <c r="Y27" i="1"/>
  <c r="X27" i="1"/>
  <c r="W27" i="1"/>
  <c r="V27" i="1"/>
  <c r="R27" i="1"/>
  <c r="Q27" i="1"/>
  <c r="P27" i="1"/>
  <c r="O27" i="1"/>
  <c r="N27" i="1"/>
  <c r="J27" i="1"/>
  <c r="I27" i="1"/>
  <c r="H27" i="1"/>
  <c r="G27" i="1"/>
  <c r="F27" i="1"/>
  <c r="E27" i="1"/>
  <c r="D27" i="1"/>
  <c r="AW26" i="1"/>
  <c r="AS26" i="1"/>
  <c r="AO26" i="1"/>
  <c r="AN26" i="1"/>
  <c r="AM26" i="1"/>
  <c r="AL26" i="1"/>
  <c r="AK26" i="1"/>
  <c r="AJ26" i="1"/>
  <c r="AI26" i="1"/>
  <c r="AG26" i="1"/>
  <c r="AF26" i="1"/>
  <c r="AE26" i="1"/>
  <c r="AD26" i="1"/>
  <c r="AC26" i="1"/>
  <c r="AB26" i="1"/>
  <c r="AA26" i="1"/>
  <c r="Z26" i="1"/>
  <c r="Y26" i="1"/>
  <c r="X26" i="1"/>
  <c r="W26" i="1"/>
  <c r="V26" i="1"/>
  <c r="R26" i="1"/>
  <c r="Q26" i="1"/>
  <c r="P26" i="1"/>
  <c r="O26" i="1"/>
  <c r="N26" i="1"/>
  <c r="J26" i="1"/>
  <c r="I26" i="1"/>
  <c r="H26" i="1"/>
  <c r="G26" i="1"/>
  <c r="F26" i="1"/>
  <c r="E26" i="1"/>
  <c r="D26" i="1"/>
  <c r="AW25" i="1"/>
  <c r="AS25" i="1"/>
  <c r="AO25" i="1"/>
  <c r="AN25" i="1"/>
  <c r="AM25" i="1"/>
  <c r="AL25" i="1"/>
  <c r="AK25" i="1"/>
  <c r="AJ25" i="1"/>
  <c r="AI25" i="1"/>
  <c r="AG25" i="1"/>
  <c r="AF25" i="1"/>
  <c r="AE25" i="1"/>
  <c r="AD25" i="1"/>
  <c r="AC25" i="1"/>
  <c r="AB25" i="1"/>
  <c r="AA25" i="1"/>
  <c r="Z25" i="1"/>
  <c r="Y25" i="1"/>
  <c r="X25" i="1"/>
  <c r="W25" i="1"/>
  <c r="V25" i="1"/>
  <c r="R25" i="1"/>
  <c r="Q25" i="1"/>
  <c r="P25" i="1"/>
  <c r="O25" i="1"/>
  <c r="N25" i="1"/>
  <c r="J25" i="1"/>
  <c r="I25" i="1"/>
  <c r="H25" i="1"/>
  <c r="G25" i="1"/>
  <c r="F25" i="1"/>
  <c r="E25" i="1"/>
  <c r="D25" i="1"/>
  <c r="AV24" i="1"/>
  <c r="AR24" i="1"/>
  <c r="U24" i="1"/>
  <c r="M24" i="1"/>
  <c r="C24" i="1"/>
  <c r="AW22" i="1"/>
  <c r="AW21" i="1"/>
  <c r="AS21" i="1"/>
  <c r="AO21" i="1"/>
  <c r="AN21" i="1"/>
  <c r="AM21" i="1"/>
  <c r="AL21" i="1"/>
  <c r="AK21" i="1"/>
  <c r="AJ21" i="1"/>
  <c r="AI21" i="1"/>
  <c r="AG21" i="1"/>
  <c r="AF21" i="1"/>
  <c r="AE21" i="1"/>
  <c r="AD21" i="1"/>
  <c r="AC21" i="1"/>
  <c r="AB21" i="1"/>
  <c r="AA21" i="1"/>
  <c r="Z21" i="1"/>
  <c r="Y21" i="1"/>
  <c r="X21" i="1"/>
  <c r="W21" i="1"/>
  <c r="V21" i="1"/>
  <c r="AW20" i="1"/>
  <c r="AS20" i="1"/>
  <c r="AO20" i="1"/>
  <c r="AN20" i="1"/>
  <c r="AM20" i="1"/>
  <c r="AL20" i="1"/>
  <c r="AK20" i="1"/>
  <c r="AJ20" i="1"/>
  <c r="AI20" i="1"/>
  <c r="AG20" i="1"/>
  <c r="AF20" i="1"/>
  <c r="AE20" i="1"/>
  <c r="AD20" i="1"/>
  <c r="AC20" i="1"/>
  <c r="AB20" i="1"/>
  <c r="AA20" i="1"/>
  <c r="Z20" i="1"/>
  <c r="Y20" i="1"/>
  <c r="X20" i="1"/>
  <c r="W20" i="1"/>
  <c r="V20" i="1"/>
  <c r="R20" i="1"/>
  <c r="Q20" i="1"/>
  <c r="P20" i="1"/>
  <c r="O20" i="1"/>
  <c r="N20" i="1"/>
  <c r="J20" i="1"/>
  <c r="I20" i="1"/>
  <c r="H20" i="1"/>
  <c r="G20" i="1"/>
  <c r="F20" i="1"/>
  <c r="E20" i="1"/>
  <c r="D20" i="1"/>
  <c r="AW19" i="1"/>
  <c r="AS19" i="1"/>
  <c r="AO19" i="1"/>
  <c r="AN19" i="1"/>
  <c r="AM19" i="1"/>
  <c r="AL19" i="1"/>
  <c r="AK19" i="1"/>
  <c r="AJ19" i="1"/>
  <c r="AI19" i="1"/>
  <c r="AG19" i="1"/>
  <c r="AF19" i="1"/>
  <c r="AE19" i="1"/>
  <c r="AD19" i="1"/>
  <c r="AC19" i="1"/>
  <c r="AB19" i="1"/>
  <c r="AA19" i="1"/>
  <c r="Z19" i="1"/>
  <c r="Y19" i="1"/>
  <c r="X19" i="1"/>
  <c r="W19" i="1"/>
  <c r="V19" i="1"/>
  <c r="R19" i="1"/>
  <c r="Q19" i="1"/>
  <c r="P19" i="1"/>
  <c r="O19" i="1"/>
  <c r="N19" i="1"/>
  <c r="J19" i="1"/>
  <c r="I19" i="1"/>
  <c r="H19" i="1"/>
  <c r="G19" i="1"/>
  <c r="F19" i="1"/>
  <c r="E19" i="1"/>
  <c r="D19" i="1"/>
  <c r="AW18" i="1"/>
  <c r="AS18" i="1"/>
  <c r="AO18" i="1"/>
  <c r="AN18" i="1"/>
  <c r="AM18" i="1"/>
  <c r="AL18" i="1"/>
  <c r="AK18" i="1"/>
  <c r="AJ18" i="1"/>
  <c r="AI18" i="1"/>
  <c r="AG18" i="1"/>
  <c r="AF18" i="1"/>
  <c r="AE18" i="1"/>
  <c r="AD18" i="1"/>
  <c r="AC18" i="1"/>
  <c r="AB18" i="1"/>
  <c r="AA18" i="1"/>
  <c r="Z18" i="1"/>
  <c r="Y18" i="1"/>
  <c r="X18" i="1"/>
  <c r="W18" i="1"/>
  <c r="V18" i="1"/>
  <c r="R18" i="1"/>
  <c r="Q18" i="1"/>
  <c r="P18" i="1"/>
  <c r="O18" i="1"/>
  <c r="N18" i="1"/>
  <c r="J18" i="1"/>
  <c r="I18" i="1"/>
  <c r="H18" i="1"/>
  <c r="G18" i="1"/>
  <c r="F18" i="1"/>
  <c r="E18" i="1"/>
  <c r="D18" i="1"/>
  <c r="AW17" i="1"/>
  <c r="AS17" i="1"/>
  <c r="AO17" i="1"/>
  <c r="AN17" i="1"/>
  <c r="AM17" i="1"/>
  <c r="AL17" i="1"/>
  <c r="AK17" i="1"/>
  <c r="AJ17" i="1"/>
  <c r="AI17" i="1"/>
  <c r="AG17" i="1"/>
  <c r="AF17" i="1"/>
  <c r="AE17" i="1"/>
  <c r="AD17" i="1"/>
  <c r="AC17" i="1"/>
  <c r="AB17" i="1"/>
  <c r="AA17" i="1"/>
  <c r="Z17" i="1"/>
  <c r="Y17" i="1"/>
  <c r="X17" i="1"/>
  <c r="W17" i="1"/>
  <c r="V17" i="1"/>
  <c r="R17" i="1"/>
  <c r="Q17" i="1"/>
  <c r="P17" i="1"/>
  <c r="O17" i="1"/>
  <c r="N17" i="1"/>
  <c r="J17" i="1"/>
  <c r="I17" i="1"/>
  <c r="H17" i="1"/>
  <c r="G17" i="1"/>
  <c r="F17" i="1"/>
  <c r="E17" i="1"/>
  <c r="D17" i="1"/>
  <c r="AW16" i="1"/>
  <c r="AS16" i="1"/>
  <c r="AO16" i="1"/>
  <c r="AN16" i="1"/>
  <c r="AM16" i="1"/>
  <c r="AL16" i="1"/>
  <c r="AK16" i="1"/>
  <c r="AJ16" i="1"/>
  <c r="AI16" i="1"/>
  <c r="AG16" i="1"/>
  <c r="AF16" i="1"/>
  <c r="AE16" i="1"/>
  <c r="AD16" i="1"/>
  <c r="AC16" i="1"/>
  <c r="AB16" i="1"/>
  <c r="AA16" i="1"/>
  <c r="Z16" i="1"/>
  <c r="Y16" i="1"/>
  <c r="X16" i="1"/>
  <c r="W16" i="1"/>
  <c r="V16" i="1"/>
  <c r="R16" i="1"/>
  <c r="Q16" i="1"/>
  <c r="P16" i="1"/>
  <c r="O16" i="1"/>
  <c r="N16" i="1"/>
  <c r="J16" i="1"/>
  <c r="I16" i="1"/>
  <c r="H16" i="1"/>
  <c r="G16" i="1"/>
  <c r="F16" i="1"/>
  <c r="E16" i="1"/>
  <c r="D16" i="1"/>
  <c r="AV15" i="1"/>
  <c r="AS15" i="1"/>
  <c r="AO15" i="1"/>
  <c r="AN15" i="1"/>
  <c r="AM15" i="1"/>
  <c r="AL15" i="1"/>
  <c r="AK15" i="1"/>
  <c r="AJ15" i="1"/>
  <c r="AI15" i="1"/>
  <c r="AG15" i="1"/>
  <c r="AF15" i="1"/>
  <c r="AE15" i="1"/>
  <c r="AD15" i="1"/>
  <c r="AC15" i="1"/>
  <c r="AB15" i="1"/>
  <c r="AA15" i="1"/>
  <c r="Z15" i="1"/>
  <c r="Y15" i="1"/>
  <c r="X15" i="1"/>
  <c r="W15" i="1"/>
  <c r="V15" i="1"/>
  <c r="R15" i="1"/>
  <c r="Q15" i="1"/>
  <c r="P15" i="1"/>
  <c r="O15" i="1"/>
  <c r="N15" i="1"/>
  <c r="J15" i="1"/>
  <c r="I15" i="1"/>
  <c r="H15" i="1"/>
  <c r="G15" i="1"/>
  <c r="F15" i="1"/>
  <c r="E15" i="1"/>
  <c r="D15" i="1"/>
  <c r="AR14" i="1"/>
  <c r="U14" i="1"/>
  <c r="M14" i="1"/>
  <c r="C14" i="1"/>
  <c r="AS11" i="1"/>
  <c r="AO11" i="1"/>
  <c r="AN11" i="1"/>
  <c r="AM11" i="1"/>
  <c r="AL11" i="1"/>
  <c r="AK11" i="1"/>
  <c r="AJ11" i="1"/>
  <c r="AI11" i="1"/>
  <c r="AG11" i="1"/>
  <c r="AF11" i="1"/>
  <c r="AE11" i="1"/>
  <c r="AD11" i="1"/>
  <c r="AC11" i="1"/>
  <c r="AB11" i="1"/>
  <c r="AA11" i="1"/>
  <c r="Z11" i="1"/>
  <c r="Y11" i="1"/>
  <c r="X11" i="1"/>
  <c r="W11" i="1"/>
  <c r="V11" i="1"/>
  <c r="R11" i="1"/>
  <c r="Q11" i="1"/>
  <c r="P11" i="1"/>
  <c r="O11" i="1"/>
  <c r="N11" i="1"/>
  <c r="J11" i="1"/>
  <c r="I11" i="1"/>
  <c r="H11" i="1"/>
  <c r="G11" i="1"/>
  <c r="F11" i="1"/>
  <c r="E11" i="1"/>
  <c r="D11" i="1"/>
  <c r="AS10" i="1"/>
  <c r="AO10" i="1"/>
  <c r="AO9" i="1" s="1"/>
  <c r="AN10" i="1"/>
  <c r="AM10" i="1"/>
  <c r="AM9" i="1" s="1"/>
  <c r="AL10" i="1"/>
  <c r="AL9" i="1" s="1"/>
  <c r="AK10" i="1"/>
  <c r="AK9" i="1" s="1"/>
  <c r="AJ10" i="1"/>
  <c r="AJ9" i="1" s="1"/>
  <c r="AI10" i="1"/>
  <c r="AI9" i="1" s="1"/>
  <c r="AG10" i="1"/>
  <c r="AG9" i="1" s="1"/>
  <c r="AF10" i="1"/>
  <c r="AF9" i="1" s="1"/>
  <c r="AE10" i="1"/>
  <c r="AE9" i="1" s="1"/>
  <c r="AD10" i="1"/>
  <c r="AC10" i="1"/>
  <c r="AC9" i="1" s="1"/>
  <c r="AB10" i="1"/>
  <c r="AB9" i="1" s="1"/>
  <c r="AA10" i="1"/>
  <c r="AA9" i="1" s="1"/>
  <c r="Z10" i="1"/>
  <c r="Z9" i="1" s="1"/>
  <c r="Y10" i="1"/>
  <c r="Y9" i="1" s="1"/>
  <c r="X10" i="1"/>
  <c r="X9" i="1" s="1"/>
  <c r="W10" i="1"/>
  <c r="W9" i="1" s="1"/>
  <c r="V10" i="1"/>
  <c r="V9" i="1" s="1"/>
  <c r="R10" i="1"/>
  <c r="R9" i="1" s="1"/>
  <c r="Q10" i="1"/>
  <c r="Q9" i="1" s="1"/>
  <c r="P10" i="1"/>
  <c r="P9" i="1" s="1"/>
  <c r="O10" i="1"/>
  <c r="O9" i="1" s="1"/>
  <c r="N10" i="1"/>
  <c r="N9" i="1" s="1"/>
  <c r="J10" i="1"/>
  <c r="J9" i="1" s="1"/>
  <c r="I10" i="1"/>
  <c r="I9" i="1" s="1"/>
  <c r="H10" i="1"/>
  <c r="H9" i="1" s="1"/>
  <c r="G10" i="1"/>
  <c r="G9" i="1" s="1"/>
  <c r="F10" i="1"/>
  <c r="F9" i="1" s="1"/>
  <c r="E10" i="1"/>
  <c r="E9" i="1" s="1"/>
  <c r="D10" i="1"/>
  <c r="D9" i="1" s="1"/>
  <c r="AS9" i="1"/>
  <c r="AR9" i="1"/>
  <c r="AN9" i="1"/>
  <c r="AD9" i="1"/>
  <c r="U9" i="1"/>
  <c r="M9" i="1"/>
  <c r="AN14" i="1" l="1"/>
  <c r="X14" i="1"/>
  <c r="AF14" i="1"/>
  <c r="AK14" i="1"/>
  <c r="AO14" i="1"/>
  <c r="W14" i="1"/>
  <c r="AJ14" i="1"/>
  <c r="AE24" i="1"/>
  <c r="AB14" i="1"/>
  <c r="AJ28" i="1"/>
  <c r="AM24" i="1"/>
  <c r="Q14" i="1"/>
  <c r="F14" i="1"/>
  <c r="I14" i="1"/>
  <c r="J14" i="1"/>
  <c r="E14" i="1"/>
  <c r="O24" i="1"/>
  <c r="I28" i="1"/>
  <c r="Z28" i="1"/>
  <c r="D14" i="1"/>
  <c r="H14" i="1"/>
  <c r="O14" i="1"/>
  <c r="V14" i="1"/>
  <c r="Z14" i="1"/>
  <c r="AD14" i="1"/>
  <c r="AI14" i="1"/>
  <c r="AM14" i="1"/>
  <c r="G14" i="1"/>
  <c r="Y14" i="1"/>
  <c r="AG14" i="1"/>
  <c r="Y24" i="1"/>
  <c r="F24" i="1"/>
  <c r="J24" i="1"/>
  <c r="AO28" i="1"/>
  <c r="AW28" i="1"/>
  <c r="E28" i="1"/>
  <c r="AE28" i="1"/>
  <c r="AS28" i="1"/>
  <c r="D24" i="1"/>
  <c r="H24" i="1"/>
  <c r="Q24" i="1"/>
  <c r="AO24" i="1"/>
  <c r="AW24" i="1"/>
  <c r="W24" i="1"/>
  <c r="AC24" i="1"/>
  <c r="AJ24" i="1"/>
  <c r="AS24" i="1"/>
  <c r="G28" i="1"/>
  <c r="Q28" i="1"/>
  <c r="AC28" i="1"/>
  <c r="AG28" i="1"/>
  <c r="X28" i="1"/>
  <c r="AM28" i="1"/>
  <c r="AW15" i="1"/>
  <c r="N14" i="1"/>
  <c r="P14" i="1"/>
  <c r="R14" i="1"/>
  <c r="AC14" i="1"/>
  <c r="AE14" i="1"/>
  <c r="AS14" i="1"/>
  <c r="E24" i="1"/>
  <c r="G24" i="1"/>
  <c r="I24" i="1"/>
  <c r="P24" i="1"/>
  <c r="R24" i="1"/>
  <c r="AA24" i="1"/>
  <c r="AG24" i="1"/>
  <c r="AL24" i="1"/>
  <c r="AN24" i="1"/>
  <c r="V24" i="1"/>
  <c r="X24" i="1"/>
  <c r="Z24" i="1"/>
  <c r="AD24" i="1"/>
  <c r="M28" i="1"/>
  <c r="V28" i="1"/>
  <c r="AB28" i="1"/>
  <c r="AD28" i="1"/>
  <c r="AD37" i="1" s="1"/>
  <c r="AF28" i="1"/>
  <c r="AI28" i="1"/>
  <c r="AK28" i="1"/>
  <c r="W28" i="1"/>
  <c r="Y28" i="1"/>
  <c r="AA28" i="1"/>
  <c r="AL28" i="1"/>
  <c r="AN28" i="1"/>
  <c r="D28" i="1"/>
  <c r="F28" i="1"/>
  <c r="H28" i="1"/>
  <c r="J28" i="1"/>
  <c r="P29" i="1"/>
  <c r="P28" i="1" s="1"/>
  <c r="AA14" i="1"/>
  <c r="AL14" i="1"/>
  <c r="AB24" i="1"/>
  <c r="AF24" i="1"/>
  <c r="AI24" i="1"/>
  <c r="AK24" i="1"/>
  <c r="N24" i="1"/>
  <c r="N29" i="1"/>
  <c r="N28" i="1" s="1"/>
  <c r="R29" i="1"/>
  <c r="R28" i="1" s="1"/>
  <c r="AH28" i="1"/>
  <c r="AH14" i="1"/>
  <c r="AH24" i="1"/>
  <c r="O29" i="1"/>
  <c r="O28" i="1" s="1"/>
  <c r="AO37" i="1" l="1"/>
  <c r="AH37" i="1"/>
  <c r="O37" i="1"/>
  <c r="V37" i="1"/>
  <c r="N37" i="1"/>
  <c r="X37" i="1"/>
  <c r="AS37" i="1"/>
  <c r="AS39" i="1" s="1"/>
  <c r="P37" i="1"/>
  <c r="J37" i="1"/>
  <c r="AN37" i="1"/>
  <c r="W37" i="1"/>
  <c r="Q37" i="1"/>
  <c r="Q39" i="1" s="1"/>
  <c r="AL37" i="1"/>
  <c r="AL39" i="1" s="1"/>
  <c r="F37" i="1"/>
  <c r="F39" i="1" s="1"/>
  <c r="AW37" i="1"/>
  <c r="Z37" i="1"/>
  <c r="AK37" i="1"/>
  <c r="AG37" i="1"/>
  <c r="AG39" i="1" s="1"/>
  <c r="AM37" i="1"/>
  <c r="AM39" i="1" s="1"/>
  <c r="AE37" i="1"/>
  <c r="AE39" i="1" s="1"/>
  <c r="D37" i="1"/>
  <c r="Y37" i="1"/>
  <c r="Y39" i="1" s="1"/>
  <c r="AF37" i="1"/>
  <c r="AC37" i="1"/>
  <c r="AI37" i="1"/>
  <c r="AI39" i="1" s="1"/>
  <c r="AA37" i="1"/>
  <c r="AA39" i="1" s="1"/>
  <c r="H37" i="1"/>
  <c r="H39" i="1" s="1"/>
  <c r="AB37" i="1"/>
  <c r="AB39" i="1" s="1"/>
  <c r="G37" i="1"/>
  <c r="G39" i="1" s="1"/>
  <c r="I37" i="1"/>
  <c r="I39" i="1" s="1"/>
  <c r="AJ37" i="1"/>
  <c r="R37" i="1"/>
  <c r="R39" i="1" s="1"/>
  <c r="AH39" i="1"/>
  <c r="E37" i="1"/>
  <c r="E39" i="1" s="1"/>
  <c r="AF39" i="1"/>
  <c r="AJ39" i="1"/>
  <c r="AN39" i="1"/>
  <c r="W39" i="1"/>
  <c r="AD39" i="1"/>
  <c r="AW39" i="1"/>
  <c r="AO39" i="1"/>
  <c r="AC39" i="1"/>
  <c r="Z39" i="1"/>
  <c r="AK39" i="1"/>
  <c r="X39" i="1"/>
  <c r="J39" i="1"/>
  <c r="O39" i="1"/>
  <c r="P39" i="1" l="1"/>
  <c r="N39" i="1"/>
  <c r="D39" i="1"/>
  <c r="V39" i="1"/>
</calcChain>
</file>

<file path=xl/sharedStrings.xml><?xml version="1.0" encoding="utf-8"?>
<sst xmlns="http://schemas.openxmlformats.org/spreadsheetml/2006/main" count="335" uniqueCount="137">
  <si>
    <t>ПЕРЕЧЕНЬ</t>
  </si>
  <si>
    <t>Приложение № 2</t>
  </si>
  <si>
    <t>обязательных работ и услуг по содержанию и ремонту общего имущества</t>
  </si>
  <si>
    <t xml:space="preserve"> извещению и документации </t>
  </si>
  <si>
    <t>собственников помещений в многоквартирном доме, являющегося</t>
  </si>
  <si>
    <t>о проведении открытого конкурса</t>
  </si>
  <si>
    <t>объектом конкурса</t>
  </si>
  <si>
    <t>Лот № 2 территориальный округ Майская горка</t>
  </si>
  <si>
    <t xml:space="preserve"> </t>
  </si>
  <si>
    <t>Перечень обязательных работ, услуг</t>
  </si>
  <si>
    <t>Стоимость работ (размер платы) в руб. по многоквартирным домам</t>
  </si>
  <si>
    <t>Периодичность</t>
  </si>
  <si>
    <t xml:space="preserve"> деревянный благоустроенный дом с ХВС, ГВС, канализацией, центральным отоплением</t>
  </si>
  <si>
    <t>КООПЕРАТИВНАЯ ул.</t>
  </si>
  <si>
    <t>КРАСНОЙ ЗВЕЗДЫ ул.</t>
  </si>
  <si>
    <t>ПОЧТОВАЯ ул.</t>
  </si>
  <si>
    <t>ЧКАЛОВА ул.</t>
  </si>
  <si>
    <t xml:space="preserve">Перечень обязательных работ, услуг </t>
  </si>
  <si>
    <t xml:space="preserve"> деревянный благоустроенный с ХВС, ГВС, канализация, печное отопление (без центр отопления)</t>
  </si>
  <si>
    <t>ОКТЯБРЯТ ул.</t>
  </si>
  <si>
    <t xml:space="preserve"> деревянный не благоустроенный без канализации, без ХВС (колонка) с печным отоплением (без центр отопления)</t>
  </si>
  <si>
    <t>ЕМЕЛЬЯНА ПУГАЧЕВА ул.</t>
  </si>
  <si>
    <t>МОЛОДЕЖНАЯ ул.</t>
  </si>
  <si>
    <t>ЛЕНИНА ул.</t>
  </si>
  <si>
    <t>ОВОЩНАЯ ул.</t>
  </si>
  <si>
    <t>КАЛИНИНА ул.</t>
  </si>
  <si>
    <t>ПОЛЮСНАЯ ул.</t>
  </si>
  <si>
    <t>МВК   деревянный не благоустроенный без канализации,  с печным отоплением (без центр отопления)</t>
  </si>
  <si>
    <t xml:space="preserve">Перечень обязательных работ, услуг, </t>
  </si>
  <si>
    <t>МВК деревянный не благоустроенный без канализации,                   без ХВС (колонка) с  центр отоплением</t>
  </si>
  <si>
    <t>Чкалова ул.</t>
  </si>
  <si>
    <t>11</t>
  </si>
  <si>
    <t>19</t>
  </si>
  <si>
    <t>16</t>
  </si>
  <si>
    <t>14</t>
  </si>
  <si>
    <t>10</t>
  </si>
  <si>
    <t>30</t>
  </si>
  <si>
    <t>7,1</t>
  </si>
  <si>
    <t>5</t>
  </si>
  <si>
    <t>20</t>
  </si>
  <si>
    <t>22</t>
  </si>
  <si>
    <t>8</t>
  </si>
  <si>
    <t>1,1</t>
  </si>
  <si>
    <t>I. Содержание помещений общего пользования</t>
  </si>
  <si>
    <t>1. Сухая и влажная  уборка полов во всех помещениях общего пользования</t>
  </si>
  <si>
    <t>2 раз(а) в месяц</t>
  </si>
  <si>
    <t xml:space="preserve"> раз(а) в неделю</t>
  </si>
  <si>
    <t>1 раз(а) в месяц</t>
  </si>
  <si>
    <t>2.Мытье перил, дверей, плафонов, окон, рам, подоконников, почтовых ящиков в помещениях общего пользования</t>
  </si>
  <si>
    <t>2 раз(а) в год при необходимости</t>
  </si>
  <si>
    <t>раз(а) в неделю</t>
  </si>
  <si>
    <t>3. Очистка и влажная уборка мусорных камер</t>
  </si>
  <si>
    <t>4. Мытье и протирка закрывающих устройств мусоропровода</t>
  </si>
  <si>
    <t>раз(а) в месяц</t>
  </si>
  <si>
    <t>II. Уборка земельного участка, входящего в состав общего имущества многоквартирного дома</t>
  </si>
  <si>
    <t>3. Уборка мусора с придомовой территории</t>
  </si>
  <si>
    <t>1 раз(а) в 2 недели</t>
  </si>
  <si>
    <t xml:space="preserve">3. Уборка мусора с придомовой территории </t>
  </si>
  <si>
    <t xml:space="preserve">5. Уборка мусора с придомовой территории </t>
  </si>
  <si>
    <t xml:space="preserve">4. Уборка мусора на контейнерных площадках </t>
  </si>
  <si>
    <t>5 раз(а) в неделю</t>
  </si>
  <si>
    <t>4. Уборка мусора на контейнерных площадках (помойных ямах)</t>
  </si>
  <si>
    <t>6. Уборка мусора на контейнерных площадках (помойных ямах)</t>
  </si>
  <si>
    <t>5. Очистка придомовой территории от снега при отсутствии снегопадов</t>
  </si>
  <si>
    <t>2 раз(а) в неделю</t>
  </si>
  <si>
    <t>7.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</si>
  <si>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</si>
  <si>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>по мере необходимости. Начало работ не позднее _____ часов после начала снегопада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</si>
  <si>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</si>
  <si>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</si>
  <si>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2 раз(а) в год</t>
  </si>
  <si>
    <t xml:space="preserve">9.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</si>
  <si>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</si>
  <si>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 xml:space="preserve">4 раз(а) в неделю контейнера </t>
  </si>
  <si>
    <t>4 раз(а) в неделю контейнера</t>
  </si>
  <si>
    <t>10. Вывоз твердых бытовых отходов (ТБО), жидких бытовых отходов</t>
  </si>
  <si>
    <t xml:space="preserve"> (4 раз в год - помойницы)</t>
  </si>
  <si>
    <t>11. Очистка выгребных ям (для деревянных неблагоустроенных зданий)</t>
  </si>
  <si>
    <t>4 раз(а) в год</t>
  </si>
  <si>
    <t>III. Подготовка многоквартирного дома к сезонной эксплуатации</t>
  </si>
  <si>
    <t xml:space="preserve">9. Сезонный осмотр конструкций здания( фасадов, стен, фундаментов, кровли, преркрытий)
</t>
  </si>
  <si>
    <t xml:space="preserve">12. Сезонный осмотр конструкций здания( фасадов, стен, фундаментов, кровли, преркрытий)
</t>
  </si>
  <si>
    <t xml:space="preserve">10.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</si>
  <si>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по мере необходимости в течение (указать период устранения неисправности)</t>
  </si>
  <si>
    <t xml:space="preserve">14.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</si>
  <si>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 xml:space="preserve">11.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обслуживание и ремонт бойлерных, удаление воздуха из системы отопления, смена отдельных участков трубопроводов по необходимости.
</t>
  </si>
  <si>
    <t>1 раз(а) в год</t>
  </si>
  <si>
    <t>11. Проверка исправности, работоспособности, регулировка и техническое обслуживание, запорной арматуры,  промывка систем водоснабжения для удаления накипно-коррозионных отложений,  обслуживание и ремонт бойлерных, смена отдельных участков трубопроводов по необходимости.
Заделка щелей в печах, оштукатуривание, прочистка дымохода.</t>
  </si>
  <si>
    <t>15. Заделка щелей в печных стояках, оштукатуривание, прочистка дымохода.</t>
  </si>
  <si>
    <t xml:space="preserve">15. Проверка исправности, работоспособности, регулировка и техническое обслуживание насосов, запорной арматуры, обслуживание и ремонт бойлерных, удаление воздуха из системы отопления, смена отдельных участков трубопроводов по необходимости.
</t>
  </si>
  <si>
    <t>IV. Проведение технических осмотров и мелкий ремонт</t>
  </si>
  <si>
    <t>12.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</si>
  <si>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</si>
  <si>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12.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проверка работоспособности и обслуживание устройства водоподготовки для системы горячего водоснабжения.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</si>
  <si>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Прочиска канализационных лежаков 2 раза в год. </t>
  </si>
  <si>
    <t>16.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</si>
  <si>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</t>
  </si>
  <si>
    <t>16. Техническое обслуживание и сезонное управление оборудованием систем вентиляции, техническое обслуживание и ремонт силовых и осветительных установок, внутридомовых электросетей, проверка автоматических регуляторов и устройств, 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отложений.</t>
  </si>
  <si>
    <t>13. Аварийное обслуживание</t>
  </si>
  <si>
    <t>постоянно
на системах водоснабжения, теплоснабжения, газоснабжения, канализации, энергоснабжения</t>
  </si>
  <si>
    <t>постоянно
на системах водоснабжения, газоснабжения, канализации, энергоснабжения</t>
  </si>
  <si>
    <t>17. Аварийное обслуживание</t>
  </si>
  <si>
    <t>постоянно
на системах водоснабжения, газоснабжения, энергоснабжения</t>
  </si>
  <si>
    <t>14. Ремонт кровли, крылец, козырьков, деревянных тротуаров</t>
  </si>
  <si>
    <t>по мере необходимости в течение года</t>
  </si>
  <si>
    <t>18. Ремонт кровли, крылец, козырьков, деревянных тротуаров</t>
  </si>
  <si>
    <t>15. Дератизация</t>
  </si>
  <si>
    <t>19. Дератизация</t>
  </si>
  <si>
    <t>16. Дезинсекция</t>
  </si>
  <si>
    <t>20. Дезинсекция</t>
  </si>
  <si>
    <t>17. Проведение технической инвентаризации</t>
  </si>
  <si>
    <t>1 раз в год</t>
  </si>
  <si>
    <t>Проведение технической инвентаризации, 7500 руб.                    В тарифе распределяется на площадь жилых помещений в МКД</t>
  </si>
  <si>
    <t>20. Проведение технической инвентаризации</t>
  </si>
  <si>
    <t>Проведение технической инвентаризации,                           2500 руб.                                         В тарифе распределяется на площадь жилых помещений в МКД</t>
  </si>
  <si>
    <t xml:space="preserve">           Проведение технической инвентаризации,                                               2 500 руб. В тарифе распределяется на площадь жилых помещений в МКД</t>
  </si>
  <si>
    <t>V. Расходы по управлению МКД</t>
  </si>
  <si>
    <t>постоянно</t>
  </si>
  <si>
    <t xml:space="preserve">VI. ВДГО </t>
  </si>
  <si>
    <t>VI. ВДГО</t>
  </si>
  <si>
    <t>Общая годовая стоимость работ по многоквартирным домам</t>
  </si>
  <si>
    <t>Площадь жилых помещений</t>
  </si>
  <si>
    <t xml:space="preserve">Стоимость на 1 кв. м. общей площади (руб./мес.)                               (размер платы в месяц на 1 кв. м.)  </t>
  </si>
  <si>
    <t xml:space="preserve">Стоимость на 1 кв. м. общей площади (руб./мес.)         (размер платы в месяц на 1 кв. м.)  </t>
  </si>
  <si>
    <t>8,1</t>
  </si>
  <si>
    <t>13</t>
  </si>
  <si>
    <t>12,1</t>
  </si>
  <si>
    <t>6</t>
  </si>
  <si>
    <t>10,1</t>
  </si>
  <si>
    <t>17</t>
  </si>
  <si>
    <t>18</t>
  </si>
  <si>
    <t>22,1</t>
  </si>
  <si>
    <t>24</t>
  </si>
  <si>
    <t>1</t>
  </si>
  <si>
    <t>4</t>
  </si>
  <si>
    <t>29,1</t>
  </si>
  <si>
    <t xml:space="preserve">Стоимость на 1 кв. м. общей площади (руб./мес.)                                    (размер платы в месяц на 1 кв. м.)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</si>
</sst>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b/>
      <sz val="9"/>
      <name val="Times New Roman"/>
      <family val="1"/>
    </font>
    <font>
      <b/>
      <sz val="9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9"/>
      <color rgb="FFFF000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auto="1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2">
    <xf numFmtId="0" fontId="0" fillId="0" borderId="0"/>
    <xf numFmtId="0" fontId="10" fillId="0" borderId="0"/>
  </cellStyleXfs>
  <cellXfs count="111">
    <xf numFmtId="0" fontId="0" fillId="0" borderId="0" xfId="0"/>
    <xf numFmtId="0" fontId="1" fillId="2" borderId="0" xfId="0" applyFont="1" applyFill="1" applyBorder="1" applyAlignment="1"/>
    <xf numFmtId="0" fontId="2" fillId="0" borderId="0" xfId="0" applyFont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left" wrapText="1"/>
    </xf>
    <xf numFmtId="0" fontId="5" fillId="0" borderId="0" xfId="0" applyFont="1" applyAlignment="1"/>
    <xf numFmtId="4" fontId="2" fillId="2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6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 applyAlignment="1">
      <alignment vertical="center"/>
    </xf>
    <xf numFmtId="4" fontId="8" fillId="3" borderId="2" xfId="0" applyNumberFormat="1" applyFont="1" applyFill="1" applyBorder="1" applyAlignment="1">
      <alignment vertical="center"/>
    </xf>
    <xf numFmtId="4" fontId="8" fillId="3" borderId="3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left" wrapText="1"/>
    </xf>
    <xf numFmtId="0" fontId="4" fillId="0" borderId="5" xfId="0" applyNumberFormat="1" applyFont="1" applyFill="1" applyBorder="1" applyAlignment="1">
      <alignment horizontal="left" wrapText="1"/>
    </xf>
    <xf numFmtId="4" fontId="8" fillId="3" borderId="7" xfId="0" applyNumberFormat="1" applyFont="1" applyFill="1" applyBorder="1" applyAlignment="1">
      <alignment vertical="center" wrapText="1"/>
    </xf>
    <xf numFmtId="4" fontId="9" fillId="3" borderId="8" xfId="0" applyNumberFormat="1" applyFont="1" applyFill="1" applyBorder="1" applyAlignment="1">
      <alignment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4" fillId="0" borderId="5" xfId="0" applyNumberFormat="1" applyFont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left" wrapText="1"/>
    </xf>
    <xf numFmtId="0" fontId="5" fillId="3" borderId="0" xfId="0" applyFont="1" applyFill="1" applyAlignment="1">
      <alignment horizontal="center"/>
    </xf>
    <xf numFmtId="49" fontId="4" fillId="2" borderId="5" xfId="1" applyNumberFormat="1" applyFont="1" applyFill="1" applyBorder="1" applyAlignment="1">
      <alignment horizontal="left" wrapText="1"/>
    </xf>
    <xf numFmtId="49" fontId="4" fillId="2" borderId="5" xfId="1" applyNumberFormat="1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vertical="center" wrapText="1"/>
    </xf>
    <xf numFmtId="4" fontId="8" fillId="3" borderId="16" xfId="0" applyNumberFormat="1" applyFont="1" applyFill="1" applyBorder="1" applyAlignment="1">
      <alignment horizontal="center" vertical="center" wrapText="1"/>
    </xf>
    <xf numFmtId="4" fontId="14" fillId="3" borderId="17" xfId="0" applyNumberFormat="1" applyFont="1" applyFill="1" applyBorder="1" applyAlignment="1">
      <alignment horizontal="center" vertical="center" wrapText="1"/>
    </xf>
    <xf numFmtId="4" fontId="8" fillId="3" borderId="17" xfId="0" applyNumberFormat="1" applyFont="1" applyFill="1" applyBorder="1" applyAlignment="1">
      <alignment horizontal="center"/>
    </xf>
    <xf numFmtId="4" fontId="15" fillId="2" borderId="18" xfId="0" applyNumberFormat="1" applyFont="1" applyFill="1" applyBorder="1" applyAlignment="1">
      <alignment horizontal="center"/>
    </xf>
    <xf numFmtId="4" fontId="8" fillId="3" borderId="16" xfId="0" applyNumberFormat="1" applyFont="1" applyFill="1" applyBorder="1" applyAlignment="1">
      <alignment horizontal="center" vertical="top"/>
    </xf>
    <xf numFmtId="4" fontId="14" fillId="3" borderId="17" xfId="0" applyNumberFormat="1" applyFont="1" applyFill="1" applyBorder="1" applyAlignment="1">
      <alignment horizontal="center" vertical="top"/>
    </xf>
    <xf numFmtId="4" fontId="8" fillId="3" borderId="17" xfId="0" applyNumberFormat="1" applyFont="1" applyFill="1" applyBorder="1" applyAlignment="1">
      <alignment horizontal="center" vertical="center"/>
    </xf>
    <xf numFmtId="4" fontId="8" fillId="2" borderId="17" xfId="0" applyNumberFormat="1" applyFont="1" applyFill="1" applyBorder="1" applyAlignment="1">
      <alignment horizontal="center" vertical="center"/>
    </xf>
    <xf numFmtId="4" fontId="14" fillId="3" borderId="17" xfId="0" applyNumberFormat="1" applyFont="1" applyFill="1" applyBorder="1" applyAlignment="1">
      <alignment horizontal="left" vertical="center" wrapText="1"/>
    </xf>
    <xf numFmtId="4" fontId="14" fillId="3" borderId="17" xfId="0" applyNumberFormat="1" applyFont="1" applyFill="1" applyBorder="1" applyAlignment="1">
      <alignment horizontal="center"/>
    </xf>
    <xf numFmtId="4" fontId="13" fillId="2" borderId="17" xfId="0" applyNumberFormat="1" applyFont="1" applyFill="1" applyBorder="1" applyAlignment="1">
      <alignment horizontal="center"/>
    </xf>
    <xf numFmtId="4" fontId="14" fillId="3" borderId="17" xfId="0" applyNumberFormat="1" applyFont="1" applyFill="1" applyBorder="1" applyAlignment="1">
      <alignment horizontal="left" vertical="top"/>
    </xf>
    <xf numFmtId="4" fontId="14" fillId="3" borderId="17" xfId="0" applyNumberFormat="1" applyFont="1" applyFill="1" applyBorder="1" applyAlignment="1">
      <alignment horizontal="center" vertical="center"/>
    </xf>
    <xf numFmtId="4" fontId="14" fillId="2" borderId="17" xfId="0" applyNumberFormat="1" applyFont="1" applyFill="1" applyBorder="1" applyAlignment="1">
      <alignment horizontal="center" vertical="center"/>
    </xf>
    <xf numFmtId="4" fontId="14" fillId="3" borderId="17" xfId="0" applyNumberFormat="1" applyFont="1" applyFill="1" applyBorder="1" applyAlignment="1">
      <alignment horizontal="left" vertical="top" wrapText="1"/>
    </xf>
    <xf numFmtId="0" fontId="5" fillId="3" borderId="0" xfId="0" applyFont="1" applyFill="1" applyAlignment="1"/>
    <xf numFmtId="4" fontId="15" fillId="2" borderId="17" xfId="0" applyNumberFormat="1" applyFont="1" applyFill="1" applyBorder="1" applyAlignment="1">
      <alignment horizontal="center"/>
    </xf>
    <xf numFmtId="4" fontId="8" fillId="3" borderId="16" xfId="0" applyNumberFormat="1" applyFont="1" applyFill="1" applyBorder="1" applyAlignment="1">
      <alignment horizontal="center" vertical="top" wrapText="1"/>
    </xf>
    <xf numFmtId="4" fontId="14" fillId="3" borderId="16" xfId="0" applyNumberFormat="1" applyFont="1" applyFill="1" applyBorder="1" applyAlignment="1">
      <alignment horizontal="left" vertical="top"/>
    </xf>
    <xf numFmtId="4" fontId="14" fillId="3" borderId="16" xfId="0" applyNumberFormat="1" applyFont="1" applyFill="1" applyBorder="1" applyAlignment="1">
      <alignment horizontal="left" vertical="center" wrapText="1"/>
    </xf>
    <xf numFmtId="4" fontId="14" fillId="3" borderId="16" xfId="0" applyNumberFormat="1" applyFont="1" applyFill="1" applyBorder="1" applyAlignment="1">
      <alignment horizontal="left" vertical="top" wrapText="1"/>
    </xf>
    <xf numFmtId="4" fontId="14" fillId="3" borderId="17" xfId="0" applyNumberFormat="1" applyFont="1" applyFill="1" applyBorder="1" applyAlignment="1">
      <alignment horizontal="center" vertical="top" wrapText="1"/>
    </xf>
    <xf numFmtId="4" fontId="14" fillId="3" borderId="17" xfId="0" applyNumberFormat="1" applyFont="1" applyFill="1" applyBorder="1" applyAlignment="1">
      <alignment horizontal="center" wrapText="1"/>
    </xf>
    <xf numFmtId="4" fontId="16" fillId="3" borderId="17" xfId="0" applyNumberFormat="1" applyFont="1" applyFill="1" applyBorder="1" applyAlignment="1">
      <alignment horizontal="left" vertical="center" wrapText="1"/>
    </xf>
    <xf numFmtId="4" fontId="16" fillId="3" borderId="17" xfId="0" applyNumberFormat="1" applyFont="1" applyFill="1" applyBorder="1" applyAlignment="1">
      <alignment horizontal="center" vertical="center" wrapText="1"/>
    </xf>
    <xf numFmtId="4" fontId="16" fillId="3" borderId="17" xfId="0" applyNumberFormat="1" applyFont="1" applyFill="1" applyBorder="1" applyAlignment="1">
      <alignment horizontal="center"/>
    </xf>
    <xf numFmtId="4" fontId="17" fillId="2" borderId="17" xfId="0" applyNumberFormat="1" applyFont="1" applyFill="1" applyBorder="1" applyAlignment="1">
      <alignment horizontal="center"/>
    </xf>
    <xf numFmtId="0" fontId="18" fillId="0" borderId="0" xfId="0" applyFont="1" applyAlignment="1"/>
    <xf numFmtId="4" fontId="16" fillId="3" borderId="16" xfId="0" applyNumberFormat="1" applyFont="1" applyFill="1" applyBorder="1" applyAlignment="1">
      <alignment horizontal="left" vertical="center" wrapText="1"/>
    </xf>
    <xf numFmtId="4" fontId="9" fillId="3" borderId="17" xfId="0" applyNumberFormat="1" applyFont="1" applyFill="1" applyBorder="1" applyAlignment="1">
      <alignment horizontal="center"/>
    </xf>
    <xf numFmtId="4" fontId="15" fillId="2" borderId="17" xfId="0" applyNumberFormat="1" applyFont="1" applyFill="1" applyBorder="1" applyAlignment="1">
      <alignment horizontal="center" vertical="top"/>
    </xf>
    <xf numFmtId="4" fontId="9" fillId="3" borderId="17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4" fontId="9" fillId="0" borderId="17" xfId="0" applyNumberFormat="1" applyFont="1" applyFill="1" applyBorder="1" applyAlignment="1">
      <alignment horizontal="center"/>
    </xf>
    <xf numFmtId="4" fontId="13" fillId="2" borderId="1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" fontId="9" fillId="3" borderId="17" xfId="0" applyNumberFormat="1" applyFont="1" applyFill="1" applyBorder="1" applyAlignment="1">
      <alignment horizontal="left" vertical="center" wrapText="1"/>
    </xf>
    <xf numFmtId="4" fontId="9" fillId="3" borderId="17" xfId="0" applyNumberFormat="1" applyFont="1" applyFill="1" applyBorder="1" applyAlignment="1">
      <alignment horizontal="center" vertical="center" wrapText="1"/>
    </xf>
    <xf numFmtId="4" fontId="19" fillId="2" borderId="17" xfId="0" applyNumberFormat="1" applyFont="1" applyFill="1" applyBorder="1" applyAlignment="1">
      <alignment horizontal="center" vertical="center"/>
    </xf>
    <xf numFmtId="4" fontId="9" fillId="3" borderId="17" xfId="0" applyNumberFormat="1" applyFont="1" applyFill="1" applyBorder="1" applyAlignment="1">
      <alignment horizontal="left" vertical="top"/>
    </xf>
    <xf numFmtId="4" fontId="19" fillId="2" borderId="17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8" fillId="3" borderId="16" xfId="0" applyNumberFormat="1" applyFont="1" applyFill="1" applyBorder="1" applyAlignment="1">
      <alignment horizontal="left" vertical="center" wrapText="1"/>
    </xf>
    <xf numFmtId="4" fontId="8" fillId="3" borderId="17" xfId="0" applyNumberFormat="1" applyFont="1" applyFill="1" applyBorder="1" applyAlignment="1">
      <alignment horizontal="left" vertical="center" wrapText="1"/>
    </xf>
    <xf numFmtId="4" fontId="8" fillId="3" borderId="17" xfId="0" applyNumberFormat="1" applyFont="1" applyFill="1" applyBorder="1" applyAlignment="1">
      <alignment horizontal="left" vertical="top"/>
    </xf>
    <xf numFmtId="4" fontId="15" fillId="2" borderId="19" xfId="0" applyNumberFormat="1" applyFont="1" applyFill="1" applyBorder="1" applyAlignment="1">
      <alignment horizontal="center" vertical="center"/>
    </xf>
    <xf numFmtId="4" fontId="8" fillId="3" borderId="16" xfId="0" applyNumberFormat="1" applyFont="1" applyFill="1" applyBorder="1" applyAlignment="1">
      <alignment horizontal="left" vertical="top"/>
    </xf>
    <xf numFmtId="4" fontId="8" fillId="3" borderId="17" xfId="0" applyNumberFormat="1" applyFont="1" applyFill="1" applyBorder="1" applyAlignment="1">
      <alignment horizontal="left" vertical="center"/>
    </xf>
    <xf numFmtId="4" fontId="6" fillId="2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/>
    <xf numFmtId="4" fontId="8" fillId="3" borderId="16" xfId="0" applyNumberFormat="1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4" fontId="12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8" fillId="3" borderId="17" xfId="0" applyNumberFormat="1" applyFont="1" applyFill="1" applyBorder="1" applyAlignment="1">
      <alignment horizontal="center" vertical="center" wrapText="1"/>
    </xf>
    <xf numFmtId="4" fontId="15" fillId="2" borderId="18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left" wrapText="1"/>
    </xf>
    <xf numFmtId="49" fontId="11" fillId="3" borderId="11" xfId="1" applyNumberFormat="1" applyFont="1" applyFill="1" applyBorder="1" applyAlignment="1">
      <alignment horizontal="center" vertical="center" wrapText="1"/>
    </xf>
    <xf numFmtId="49" fontId="11" fillId="3" borderId="15" xfId="1" applyNumberFormat="1" applyFont="1" applyFill="1" applyBorder="1" applyAlignment="1">
      <alignment horizontal="center" vertical="center" wrapText="1"/>
    </xf>
    <xf numFmtId="4" fontId="9" fillId="3" borderId="5" xfId="0" applyNumberFormat="1" applyFont="1" applyFill="1" applyBorder="1" applyAlignment="1">
      <alignment horizontal="center" vertical="center" wrapText="1"/>
    </xf>
    <xf numFmtId="4" fontId="8" fillId="3" borderId="6" xfId="0" applyNumberFormat="1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  <xf numFmtId="4" fontId="9" fillId="3" borderId="9" xfId="0" applyNumberFormat="1" applyFont="1" applyFill="1" applyBorder="1" applyAlignment="1">
      <alignment horizontal="center" vertical="center" wrapText="1"/>
    </xf>
    <xf numFmtId="4" fontId="9" fillId="3" borderId="13" xfId="0" applyNumberFormat="1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4" fontId="9" fillId="3" borderId="14" xfId="0" applyNumberFormat="1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9" fillId="3" borderId="6" xfId="0" applyNumberFormat="1" applyFont="1" applyFill="1" applyBorder="1" applyAlignment="1">
      <alignment horizontal="center" vertical="center" wrapText="1"/>
    </xf>
    <xf numFmtId="4" fontId="9" fillId="3" borderId="12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/>
    </xf>
    <xf numFmtId="4" fontId="21" fillId="0" borderId="0" xfId="0" applyNumberFormat="1" applyFont="1" applyBorder="1" applyAlignment="1">
      <alignment horizontal="center"/>
    </xf>
    <xf numFmtId="4" fontId="20" fillId="0" borderId="0" xfId="0" applyNumberFormat="1" applyFont="1"/>
    <xf numFmtId="0" fontId="20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2"/>
  <sheetViews>
    <sheetView tabSelected="1" topLeftCell="AN31" workbookViewId="0">
      <selection activeCell="BA55" sqref="AZ55:BA55"/>
    </sheetView>
  </sheetViews>
  <sheetFormatPr defaultRowHeight="15" x14ac:dyDescent="0.25"/>
  <cols>
    <col min="1" max="1" width="54.28515625" customWidth="1"/>
    <col min="2" max="2" width="27.7109375" customWidth="1"/>
    <col min="3" max="3" width="22.140625" customWidth="1"/>
    <col min="11" max="11" width="52.7109375" customWidth="1"/>
    <col min="12" max="12" width="22.5703125" customWidth="1"/>
    <col min="13" max="13" width="22.7109375" customWidth="1"/>
    <col min="19" max="19" width="49.85546875" customWidth="1"/>
    <col min="20" max="20" width="20" customWidth="1"/>
    <col min="21" max="21" width="24.140625" customWidth="1"/>
    <col min="42" max="42" width="44.7109375" customWidth="1"/>
    <col min="43" max="43" width="21" customWidth="1"/>
    <col min="44" max="44" width="23" customWidth="1"/>
    <col min="46" max="46" width="47.42578125" customWidth="1"/>
    <col min="47" max="47" width="19.28515625" customWidth="1"/>
    <col min="48" max="48" width="12.140625" customWidth="1"/>
    <col min="49" max="49" width="12.7109375" customWidth="1"/>
    <col min="50" max="51" width="13.42578125" customWidth="1"/>
  </cols>
  <sheetData>
    <row r="1" spans="1:49" s="7" customFormat="1" ht="16.5" customHeight="1" x14ac:dyDescent="0.25">
      <c r="A1" s="1" t="s">
        <v>0</v>
      </c>
      <c r="B1" s="1"/>
      <c r="C1" s="1"/>
      <c r="D1" s="2" t="s">
        <v>1</v>
      </c>
      <c r="E1" s="3"/>
      <c r="F1" s="3"/>
      <c r="G1" s="3"/>
      <c r="H1" s="3"/>
      <c r="I1" s="3"/>
      <c r="J1" s="3"/>
      <c r="K1" s="4"/>
      <c r="L1" s="1"/>
      <c r="M1" s="1"/>
      <c r="N1" s="3"/>
      <c r="O1" s="3"/>
      <c r="P1" s="3"/>
      <c r="Q1" s="3"/>
      <c r="R1" s="3"/>
      <c r="S1" s="3"/>
      <c r="T1" s="3"/>
      <c r="U1" s="1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6"/>
      <c r="AK1" s="6"/>
      <c r="AL1" s="6"/>
      <c r="AM1" s="5"/>
      <c r="AN1" s="5"/>
      <c r="AO1" s="5"/>
      <c r="AP1" s="3"/>
      <c r="AQ1" s="3"/>
      <c r="AR1" s="3"/>
      <c r="AS1" s="3"/>
    </row>
    <row r="2" spans="1:49" s="7" customFormat="1" ht="16.5" customHeight="1" x14ac:dyDescent="0.25">
      <c r="A2" s="1" t="s">
        <v>2</v>
      </c>
      <c r="B2" s="1"/>
      <c r="C2" s="1"/>
      <c r="D2" s="8" t="s">
        <v>3</v>
      </c>
      <c r="E2" s="8"/>
      <c r="F2" s="8"/>
      <c r="G2" s="8"/>
      <c r="H2" s="8"/>
      <c r="I2" s="8"/>
      <c r="J2" s="8"/>
      <c r="K2" s="4"/>
      <c r="L2" s="1"/>
      <c r="M2" s="1"/>
      <c r="N2" s="8"/>
      <c r="O2" s="8"/>
      <c r="P2" s="8"/>
      <c r="Q2" s="8"/>
      <c r="R2" s="8"/>
      <c r="S2" s="8"/>
      <c r="T2" s="8"/>
      <c r="U2" s="1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6"/>
      <c r="AK2" s="6"/>
      <c r="AL2" s="6"/>
      <c r="AM2" s="5"/>
      <c r="AN2" s="5"/>
      <c r="AO2" s="5"/>
      <c r="AP2" s="8"/>
      <c r="AQ2" s="8"/>
      <c r="AR2" s="8"/>
      <c r="AS2" s="8"/>
    </row>
    <row r="3" spans="1:49" s="7" customFormat="1" ht="16.5" customHeight="1" x14ac:dyDescent="0.25">
      <c r="A3" s="1" t="s">
        <v>4</v>
      </c>
      <c r="B3" s="1"/>
      <c r="C3" s="1"/>
      <c r="D3" s="8" t="s">
        <v>5</v>
      </c>
      <c r="E3" s="8"/>
      <c r="F3" s="8"/>
      <c r="G3" s="8"/>
      <c r="H3" s="8"/>
      <c r="I3" s="8"/>
      <c r="J3" s="8"/>
      <c r="K3" s="4"/>
      <c r="L3" s="1"/>
      <c r="M3" s="1"/>
      <c r="N3" s="8"/>
      <c r="O3" s="8"/>
      <c r="P3" s="8"/>
      <c r="Q3" s="8"/>
      <c r="R3" s="8"/>
      <c r="S3" s="8"/>
      <c r="T3" s="8"/>
      <c r="U3" s="1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  <c r="AK3" s="6"/>
      <c r="AL3" s="6"/>
      <c r="AM3" s="5"/>
      <c r="AN3" s="5"/>
      <c r="AO3" s="5"/>
      <c r="AP3" s="8"/>
      <c r="AQ3" s="8"/>
      <c r="AR3" s="8"/>
      <c r="AS3" s="8"/>
    </row>
    <row r="4" spans="1:49" s="7" customFormat="1" ht="16.5" customHeight="1" x14ac:dyDescent="0.2">
      <c r="A4" s="1" t="s">
        <v>6</v>
      </c>
      <c r="B4" s="1"/>
      <c r="C4" s="1"/>
      <c r="D4" s="9"/>
      <c r="E4" s="9"/>
      <c r="F4" s="9"/>
      <c r="G4" s="9"/>
      <c r="H4" s="9"/>
      <c r="I4" s="9"/>
      <c r="J4" s="9"/>
      <c r="K4" s="4"/>
      <c r="L4" s="1"/>
      <c r="M4" s="1"/>
      <c r="N4" s="9"/>
      <c r="O4" s="9"/>
      <c r="P4" s="9"/>
      <c r="Q4" s="9"/>
      <c r="R4" s="9"/>
      <c r="S4" s="9"/>
      <c r="T4" s="9"/>
      <c r="U4" s="1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6"/>
      <c r="AK4" s="6"/>
      <c r="AL4" s="6"/>
      <c r="AM4" s="5"/>
      <c r="AN4" s="5"/>
      <c r="AO4" s="5"/>
      <c r="AP4" s="9"/>
      <c r="AQ4" s="9"/>
      <c r="AR4" s="9"/>
      <c r="AS4" s="9"/>
    </row>
    <row r="5" spans="1:49" s="7" customFormat="1" ht="12.75" x14ac:dyDescent="0.2">
      <c r="A5" s="10" t="s">
        <v>7</v>
      </c>
      <c r="B5" s="11" t="s">
        <v>8</v>
      </c>
      <c r="C5" s="11"/>
      <c r="D5" s="9"/>
      <c r="E5" s="9"/>
      <c r="F5" s="9"/>
      <c r="G5" s="9"/>
      <c r="H5" s="9"/>
      <c r="I5" s="9"/>
      <c r="J5" s="9"/>
      <c r="K5" s="12"/>
      <c r="L5" s="11"/>
      <c r="M5" s="11"/>
      <c r="N5" s="9"/>
      <c r="O5" s="9"/>
      <c r="P5" s="9"/>
      <c r="Q5" s="9"/>
      <c r="R5" s="9"/>
      <c r="S5" s="9"/>
      <c r="T5" s="9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6"/>
      <c r="AK5" s="6"/>
      <c r="AL5" s="6"/>
      <c r="AM5" s="11"/>
      <c r="AN5" s="11"/>
      <c r="AO5" s="11"/>
      <c r="AP5" s="9"/>
      <c r="AQ5" s="9"/>
      <c r="AR5" s="9"/>
      <c r="AS5" s="9"/>
    </row>
    <row r="6" spans="1:49" s="7" customFormat="1" ht="15.75" customHeight="1" x14ac:dyDescent="0.2">
      <c r="A6" s="102" t="s">
        <v>9</v>
      </c>
      <c r="B6" s="13" t="s">
        <v>10</v>
      </c>
      <c r="C6" s="14"/>
      <c r="D6" s="15"/>
      <c r="E6" s="16"/>
      <c r="F6" s="16"/>
      <c r="G6" s="16"/>
      <c r="H6" s="16"/>
      <c r="I6" s="16"/>
      <c r="J6" s="16"/>
      <c r="K6" s="17"/>
      <c r="L6" s="17"/>
      <c r="M6" s="17"/>
      <c r="N6" s="16"/>
      <c r="O6" s="16"/>
      <c r="P6" s="16"/>
      <c r="Q6" s="16"/>
      <c r="R6" s="16"/>
      <c r="S6" s="16"/>
      <c r="T6" s="16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6"/>
      <c r="AK6" s="6"/>
      <c r="AL6" s="6"/>
      <c r="AM6" s="15"/>
      <c r="AN6" s="15"/>
      <c r="AO6" s="15"/>
      <c r="AP6" s="16"/>
      <c r="AQ6" s="16"/>
      <c r="AR6" s="16"/>
      <c r="AS6" s="16"/>
    </row>
    <row r="7" spans="1:49" s="23" customFormat="1" ht="51.75" customHeight="1" x14ac:dyDescent="0.2">
      <c r="A7" s="103"/>
      <c r="B7" s="94" t="s">
        <v>11</v>
      </c>
      <c r="C7" s="104" t="s">
        <v>12</v>
      </c>
      <c r="D7" s="18" t="s">
        <v>13</v>
      </c>
      <c r="E7" s="18" t="s">
        <v>14</v>
      </c>
      <c r="F7" s="19" t="s">
        <v>15</v>
      </c>
      <c r="G7" s="18" t="s">
        <v>15</v>
      </c>
      <c r="H7" s="18" t="s">
        <v>16</v>
      </c>
      <c r="I7" s="18" t="s">
        <v>16</v>
      </c>
      <c r="J7" s="18" t="s">
        <v>16</v>
      </c>
      <c r="K7" s="20" t="s">
        <v>17</v>
      </c>
      <c r="L7" s="21" t="s">
        <v>11</v>
      </c>
      <c r="M7" s="97" t="s">
        <v>18</v>
      </c>
      <c r="N7" s="18" t="s">
        <v>19</v>
      </c>
      <c r="O7" s="18" t="s">
        <v>15</v>
      </c>
      <c r="P7" s="18" t="s">
        <v>16</v>
      </c>
      <c r="Q7" s="18" t="s">
        <v>19</v>
      </c>
      <c r="R7" s="18" t="s">
        <v>19</v>
      </c>
      <c r="S7" s="101" t="s">
        <v>17</v>
      </c>
      <c r="T7" s="94" t="s">
        <v>11</v>
      </c>
      <c r="U7" s="94" t="s">
        <v>20</v>
      </c>
      <c r="V7" s="18" t="s">
        <v>21</v>
      </c>
      <c r="W7" s="18" t="s">
        <v>21</v>
      </c>
      <c r="X7" s="18" t="s">
        <v>22</v>
      </c>
      <c r="Y7" s="19" t="s">
        <v>23</v>
      </c>
      <c r="Z7" s="19" t="s">
        <v>16</v>
      </c>
      <c r="AA7" s="18" t="s">
        <v>24</v>
      </c>
      <c r="AB7" s="18" t="s">
        <v>21</v>
      </c>
      <c r="AC7" s="18" t="s">
        <v>21</v>
      </c>
      <c r="AD7" s="18" t="s">
        <v>25</v>
      </c>
      <c r="AE7" s="18" t="s">
        <v>23</v>
      </c>
      <c r="AF7" s="18" t="s">
        <v>23</v>
      </c>
      <c r="AG7" s="18" t="s">
        <v>23</v>
      </c>
      <c r="AH7" s="18" t="s">
        <v>23</v>
      </c>
      <c r="AI7" s="18" t="s">
        <v>26</v>
      </c>
      <c r="AJ7" s="18" t="s">
        <v>15</v>
      </c>
      <c r="AK7" s="18" t="s">
        <v>15</v>
      </c>
      <c r="AL7" s="18" t="s">
        <v>15</v>
      </c>
      <c r="AM7" s="18" t="s">
        <v>15</v>
      </c>
      <c r="AN7" s="18" t="s">
        <v>25</v>
      </c>
      <c r="AO7" s="19" t="s">
        <v>23</v>
      </c>
      <c r="AP7" s="95" t="s">
        <v>17</v>
      </c>
      <c r="AQ7" s="97" t="s">
        <v>11</v>
      </c>
      <c r="AR7" s="99" t="s">
        <v>27</v>
      </c>
      <c r="AS7" s="18" t="s">
        <v>25</v>
      </c>
      <c r="AT7" s="101" t="s">
        <v>28</v>
      </c>
      <c r="AU7" s="101" t="s">
        <v>11</v>
      </c>
      <c r="AV7" s="92" t="s">
        <v>29</v>
      </c>
      <c r="AW7" s="22" t="s">
        <v>30</v>
      </c>
    </row>
    <row r="8" spans="1:49" s="23" customFormat="1" ht="12.75" customHeight="1" x14ac:dyDescent="0.2">
      <c r="A8" s="103"/>
      <c r="B8" s="94"/>
      <c r="C8" s="105"/>
      <c r="D8" s="24">
        <v>17</v>
      </c>
      <c r="E8" s="24">
        <v>1.1000000000000001</v>
      </c>
      <c r="F8" s="25" t="s">
        <v>31</v>
      </c>
      <c r="G8" s="25" t="s">
        <v>32</v>
      </c>
      <c r="H8" s="25" t="s">
        <v>33</v>
      </c>
      <c r="I8" s="25" t="s">
        <v>34</v>
      </c>
      <c r="J8" s="25" t="s">
        <v>35</v>
      </c>
      <c r="K8" s="26"/>
      <c r="L8" s="26"/>
      <c r="M8" s="98"/>
      <c r="N8" s="27" t="s">
        <v>36</v>
      </c>
      <c r="O8" s="27" t="s">
        <v>37</v>
      </c>
      <c r="P8" s="27" t="s">
        <v>38</v>
      </c>
      <c r="Q8" s="27" t="s">
        <v>39</v>
      </c>
      <c r="R8" s="27" t="s">
        <v>40</v>
      </c>
      <c r="S8" s="101"/>
      <c r="T8" s="94"/>
      <c r="U8" s="94"/>
      <c r="V8" s="91" t="s">
        <v>41</v>
      </c>
      <c r="W8" s="91" t="s">
        <v>35</v>
      </c>
      <c r="X8" s="91" t="s">
        <v>42</v>
      </c>
      <c r="Y8" s="91" t="s">
        <v>124</v>
      </c>
      <c r="Z8" s="91" t="s">
        <v>125</v>
      </c>
      <c r="AA8" s="91" t="s">
        <v>126</v>
      </c>
      <c r="AB8" s="91" t="s">
        <v>127</v>
      </c>
      <c r="AC8" s="91" t="s">
        <v>128</v>
      </c>
      <c r="AD8" s="91" t="s">
        <v>129</v>
      </c>
      <c r="AE8" s="91" t="s">
        <v>41</v>
      </c>
      <c r="AF8" s="91" t="s">
        <v>130</v>
      </c>
      <c r="AG8" s="91" t="s">
        <v>131</v>
      </c>
      <c r="AH8" s="91" t="s">
        <v>132</v>
      </c>
      <c r="AI8" s="91" t="s">
        <v>133</v>
      </c>
      <c r="AJ8" s="18" t="s">
        <v>134</v>
      </c>
      <c r="AK8" s="18" t="s">
        <v>41</v>
      </c>
      <c r="AL8" s="18" t="s">
        <v>133</v>
      </c>
      <c r="AM8" s="91" t="s">
        <v>127</v>
      </c>
      <c r="AN8" s="91" t="s">
        <v>135</v>
      </c>
      <c r="AO8" s="91" t="s">
        <v>35</v>
      </c>
      <c r="AP8" s="96"/>
      <c r="AQ8" s="98"/>
      <c r="AR8" s="100"/>
      <c r="AS8" s="28" t="s">
        <v>34</v>
      </c>
      <c r="AT8" s="101"/>
      <c r="AU8" s="101"/>
      <c r="AV8" s="93"/>
      <c r="AW8" s="29">
        <v>25</v>
      </c>
    </row>
    <row r="9" spans="1:49" s="7" customFormat="1" ht="12.75" customHeight="1" x14ac:dyDescent="0.2">
      <c r="A9" s="30" t="s">
        <v>43</v>
      </c>
      <c r="B9" s="31"/>
      <c r="C9" s="32">
        <v>0</v>
      </c>
      <c r="D9" s="33">
        <f t="shared" ref="D9:J9" si="0">SUM(D10:D13)</f>
        <v>0</v>
      </c>
      <c r="E9" s="33">
        <f t="shared" si="0"/>
        <v>0</v>
      </c>
      <c r="F9" s="33">
        <f t="shared" si="0"/>
        <v>0</v>
      </c>
      <c r="G9" s="33">
        <f t="shared" si="0"/>
        <v>0</v>
      </c>
      <c r="H9" s="33">
        <f t="shared" si="0"/>
        <v>0</v>
      </c>
      <c r="I9" s="33">
        <f t="shared" si="0"/>
        <v>0</v>
      </c>
      <c r="J9" s="33">
        <f t="shared" si="0"/>
        <v>0</v>
      </c>
      <c r="K9" s="34" t="s">
        <v>43</v>
      </c>
      <c r="L9" s="35"/>
      <c r="M9" s="32">
        <f>SUM(M10:M11)</f>
        <v>0</v>
      </c>
      <c r="N9" s="33">
        <f t="shared" ref="N9:R10" si="1">SUM(N10:N12)</f>
        <v>0</v>
      </c>
      <c r="O9" s="33">
        <f t="shared" si="1"/>
        <v>0</v>
      </c>
      <c r="P9" s="33">
        <f t="shared" si="1"/>
        <v>0</v>
      </c>
      <c r="Q9" s="33">
        <f t="shared" si="1"/>
        <v>0</v>
      </c>
      <c r="R9" s="33">
        <f t="shared" si="1"/>
        <v>0</v>
      </c>
      <c r="S9" s="34" t="s">
        <v>43</v>
      </c>
      <c r="T9" s="35"/>
      <c r="U9" s="32">
        <f>SUM(U10:U13)</f>
        <v>0</v>
      </c>
      <c r="V9" s="33">
        <f>SUM(V10:V12)</f>
        <v>0</v>
      </c>
      <c r="W9" s="33">
        <f t="shared" ref="W9:AO9" si="2">SUM(W10:W12)</f>
        <v>0</v>
      </c>
      <c r="X9" s="33">
        <f t="shared" si="2"/>
        <v>0</v>
      </c>
      <c r="Y9" s="33">
        <f t="shared" si="2"/>
        <v>0</v>
      </c>
      <c r="Z9" s="33">
        <f t="shared" si="2"/>
        <v>0</v>
      </c>
      <c r="AA9" s="33">
        <f t="shared" si="2"/>
        <v>0</v>
      </c>
      <c r="AB9" s="33">
        <f t="shared" si="2"/>
        <v>0</v>
      </c>
      <c r="AC9" s="33">
        <f t="shared" si="2"/>
        <v>0</v>
      </c>
      <c r="AD9" s="33">
        <f t="shared" si="2"/>
        <v>0</v>
      </c>
      <c r="AE9" s="33">
        <f t="shared" si="2"/>
        <v>0</v>
      </c>
      <c r="AF9" s="33">
        <f t="shared" si="2"/>
        <v>0</v>
      </c>
      <c r="AG9" s="33">
        <f t="shared" si="2"/>
        <v>0</v>
      </c>
      <c r="AH9" s="33">
        <f t="shared" ref="AH9" si="3">SUM(AH10:AH12)</f>
        <v>0</v>
      </c>
      <c r="AI9" s="33">
        <f t="shared" si="2"/>
        <v>0</v>
      </c>
      <c r="AJ9" s="33">
        <f t="shared" si="2"/>
        <v>0</v>
      </c>
      <c r="AK9" s="33">
        <f t="shared" si="2"/>
        <v>0</v>
      </c>
      <c r="AL9" s="33">
        <f t="shared" si="2"/>
        <v>0</v>
      </c>
      <c r="AM9" s="33">
        <f t="shared" si="2"/>
        <v>0</v>
      </c>
      <c r="AN9" s="33">
        <f t="shared" si="2"/>
        <v>0</v>
      </c>
      <c r="AO9" s="33">
        <f t="shared" si="2"/>
        <v>0</v>
      </c>
      <c r="AP9" s="34" t="s">
        <v>43</v>
      </c>
      <c r="AQ9" s="35"/>
      <c r="AR9" s="32">
        <f>SUM(AR10:AR13)</f>
        <v>0</v>
      </c>
      <c r="AS9" s="33">
        <f>SUM(AS10:AS12)</f>
        <v>0</v>
      </c>
      <c r="AT9" s="34" t="s">
        <v>43</v>
      </c>
      <c r="AU9" s="35"/>
      <c r="AV9" s="36"/>
      <c r="AW9" s="37"/>
    </row>
    <row r="10" spans="1:49" s="7" customFormat="1" ht="12.75" customHeight="1" x14ac:dyDescent="0.2">
      <c r="A10" s="38" t="s">
        <v>44</v>
      </c>
      <c r="B10" s="31" t="s">
        <v>45</v>
      </c>
      <c r="C10" s="39">
        <v>0</v>
      </c>
      <c r="D10" s="40">
        <f>$C$10*12*D38</f>
        <v>0</v>
      </c>
      <c r="E10" s="40">
        <f t="shared" ref="E10:J10" si="4">$C$10*12*E38</f>
        <v>0</v>
      </c>
      <c r="F10" s="40">
        <f t="shared" si="4"/>
        <v>0</v>
      </c>
      <c r="G10" s="40">
        <f t="shared" si="4"/>
        <v>0</v>
      </c>
      <c r="H10" s="40">
        <f t="shared" si="4"/>
        <v>0</v>
      </c>
      <c r="I10" s="40">
        <f t="shared" si="4"/>
        <v>0</v>
      </c>
      <c r="J10" s="40">
        <f t="shared" si="4"/>
        <v>0</v>
      </c>
      <c r="K10" s="41" t="s">
        <v>44</v>
      </c>
      <c r="L10" s="39" t="s">
        <v>46</v>
      </c>
      <c r="M10" s="39">
        <v>0</v>
      </c>
      <c r="N10" s="33">
        <f t="shared" si="1"/>
        <v>0</v>
      </c>
      <c r="O10" s="33">
        <f t="shared" ref="O10:R10" si="5">SUM(O11:O13)</f>
        <v>0</v>
      </c>
      <c r="P10" s="33">
        <f t="shared" si="5"/>
        <v>0</v>
      </c>
      <c r="Q10" s="33">
        <f t="shared" si="5"/>
        <v>0</v>
      </c>
      <c r="R10" s="33">
        <f t="shared" si="5"/>
        <v>0</v>
      </c>
      <c r="S10" s="41" t="s">
        <v>44</v>
      </c>
      <c r="T10" s="39" t="s">
        <v>47</v>
      </c>
      <c r="U10" s="39">
        <v>0</v>
      </c>
      <c r="V10" s="33">
        <f>SUM(V11:V13)</f>
        <v>0</v>
      </c>
      <c r="W10" s="33">
        <f t="shared" ref="W10:AO10" si="6">SUM(W11:W13)</f>
        <v>0</v>
      </c>
      <c r="X10" s="33">
        <f t="shared" si="6"/>
        <v>0</v>
      </c>
      <c r="Y10" s="33">
        <f t="shared" si="6"/>
        <v>0</v>
      </c>
      <c r="Z10" s="33">
        <f t="shared" si="6"/>
        <v>0</v>
      </c>
      <c r="AA10" s="33">
        <f t="shared" si="6"/>
        <v>0</v>
      </c>
      <c r="AB10" s="33">
        <f t="shared" si="6"/>
        <v>0</v>
      </c>
      <c r="AC10" s="33">
        <f t="shared" si="6"/>
        <v>0</v>
      </c>
      <c r="AD10" s="33">
        <f t="shared" si="6"/>
        <v>0</v>
      </c>
      <c r="AE10" s="33">
        <f t="shared" si="6"/>
        <v>0</v>
      </c>
      <c r="AF10" s="33">
        <f t="shared" si="6"/>
        <v>0</v>
      </c>
      <c r="AG10" s="33">
        <f t="shared" si="6"/>
        <v>0</v>
      </c>
      <c r="AH10" s="33">
        <f t="shared" ref="AH10" si="7">SUM(AH11:AH13)</f>
        <v>0</v>
      </c>
      <c r="AI10" s="33">
        <f t="shared" si="6"/>
        <v>0</v>
      </c>
      <c r="AJ10" s="33">
        <f t="shared" si="6"/>
        <v>0</v>
      </c>
      <c r="AK10" s="33">
        <f t="shared" si="6"/>
        <v>0</v>
      </c>
      <c r="AL10" s="33">
        <f t="shared" si="6"/>
        <v>0</v>
      </c>
      <c r="AM10" s="33">
        <f t="shared" si="6"/>
        <v>0</v>
      </c>
      <c r="AN10" s="33">
        <f t="shared" si="6"/>
        <v>0</v>
      </c>
      <c r="AO10" s="33">
        <f t="shared" si="6"/>
        <v>0</v>
      </c>
      <c r="AP10" s="41" t="s">
        <v>44</v>
      </c>
      <c r="AQ10" s="39" t="s">
        <v>47</v>
      </c>
      <c r="AR10" s="39">
        <v>0</v>
      </c>
      <c r="AS10" s="33">
        <f>SUM(AS11:AS13)</f>
        <v>0</v>
      </c>
      <c r="AT10" s="41" t="s">
        <v>44</v>
      </c>
      <c r="AU10" s="39" t="s">
        <v>47</v>
      </c>
      <c r="AV10" s="42">
        <v>0</v>
      </c>
      <c r="AW10" s="43">
        <v>0</v>
      </c>
    </row>
    <row r="11" spans="1:49" s="7" customFormat="1" ht="27.75" customHeight="1" x14ac:dyDescent="0.2">
      <c r="A11" s="38" t="s">
        <v>48</v>
      </c>
      <c r="B11" s="31" t="s">
        <v>49</v>
      </c>
      <c r="C11" s="39">
        <v>0</v>
      </c>
      <c r="D11" s="40">
        <f>$C$11*12*D38</f>
        <v>0</v>
      </c>
      <c r="E11" s="40">
        <f t="shared" ref="E11:J11" si="8">$C$11*12*E38</f>
        <v>0</v>
      </c>
      <c r="F11" s="40">
        <f t="shared" si="8"/>
        <v>0</v>
      </c>
      <c r="G11" s="40">
        <f t="shared" si="8"/>
        <v>0</v>
      </c>
      <c r="H11" s="40">
        <f t="shared" si="8"/>
        <v>0</v>
      </c>
      <c r="I11" s="40">
        <f t="shared" si="8"/>
        <v>0</v>
      </c>
      <c r="J11" s="40">
        <f t="shared" si="8"/>
        <v>0</v>
      </c>
      <c r="K11" s="44" t="s">
        <v>48</v>
      </c>
      <c r="L11" s="39" t="s">
        <v>50</v>
      </c>
      <c r="M11" s="39">
        <v>0</v>
      </c>
      <c r="N11" s="40">
        <f>$M$11*12*N38</f>
        <v>0</v>
      </c>
      <c r="O11" s="40">
        <f t="shared" ref="O11:R11" si="9">$M$11*12*O38</f>
        <v>0</v>
      </c>
      <c r="P11" s="40">
        <f t="shared" si="9"/>
        <v>0</v>
      </c>
      <c r="Q11" s="40">
        <f t="shared" si="9"/>
        <v>0</v>
      </c>
      <c r="R11" s="40">
        <f t="shared" si="9"/>
        <v>0</v>
      </c>
      <c r="S11" s="44" t="s">
        <v>48</v>
      </c>
      <c r="T11" s="39" t="s">
        <v>47</v>
      </c>
      <c r="U11" s="39">
        <v>0</v>
      </c>
      <c r="V11" s="40">
        <f>$M$11*12*V38</f>
        <v>0</v>
      </c>
      <c r="W11" s="40">
        <f t="shared" ref="W11:AO11" si="10">$M$11*12*W38</f>
        <v>0</v>
      </c>
      <c r="X11" s="40">
        <f t="shared" si="10"/>
        <v>0</v>
      </c>
      <c r="Y11" s="40">
        <f t="shared" si="10"/>
        <v>0</v>
      </c>
      <c r="Z11" s="40">
        <f t="shared" si="10"/>
        <v>0</v>
      </c>
      <c r="AA11" s="40">
        <f t="shared" si="10"/>
        <v>0</v>
      </c>
      <c r="AB11" s="40">
        <f t="shared" si="10"/>
        <v>0</v>
      </c>
      <c r="AC11" s="40">
        <f t="shared" si="10"/>
        <v>0</v>
      </c>
      <c r="AD11" s="40">
        <f t="shared" si="10"/>
        <v>0</v>
      </c>
      <c r="AE11" s="40">
        <f t="shared" si="10"/>
        <v>0</v>
      </c>
      <c r="AF11" s="40">
        <f t="shared" si="10"/>
        <v>0</v>
      </c>
      <c r="AG11" s="40">
        <f t="shared" si="10"/>
        <v>0</v>
      </c>
      <c r="AH11" s="40">
        <f t="shared" ref="AH11" si="11">$M$11*12*AH38</f>
        <v>0</v>
      </c>
      <c r="AI11" s="40">
        <f t="shared" si="10"/>
        <v>0</v>
      </c>
      <c r="AJ11" s="40">
        <f t="shared" si="10"/>
        <v>0</v>
      </c>
      <c r="AK11" s="40">
        <f t="shared" si="10"/>
        <v>0</v>
      </c>
      <c r="AL11" s="40">
        <f t="shared" si="10"/>
        <v>0</v>
      </c>
      <c r="AM11" s="40">
        <f t="shared" si="10"/>
        <v>0</v>
      </c>
      <c r="AN11" s="40">
        <f t="shared" si="10"/>
        <v>0</v>
      </c>
      <c r="AO11" s="40">
        <f t="shared" si="10"/>
        <v>0</v>
      </c>
      <c r="AP11" s="44" t="s">
        <v>48</v>
      </c>
      <c r="AQ11" s="39" t="s">
        <v>47</v>
      </c>
      <c r="AR11" s="39">
        <v>0</v>
      </c>
      <c r="AS11" s="40">
        <f>$M$11*12*AS38</f>
        <v>0</v>
      </c>
      <c r="AT11" s="44" t="s">
        <v>48</v>
      </c>
      <c r="AU11" s="39" t="s">
        <v>47</v>
      </c>
      <c r="AV11" s="42">
        <v>0</v>
      </c>
      <c r="AW11" s="43">
        <v>0</v>
      </c>
    </row>
    <row r="12" spans="1:49" s="7" customFormat="1" ht="12.75" x14ac:dyDescent="0.2">
      <c r="A12" s="38"/>
      <c r="B12" s="31"/>
      <c r="C12" s="39"/>
      <c r="D12" s="40"/>
      <c r="E12" s="40"/>
      <c r="F12" s="40"/>
      <c r="G12" s="40"/>
      <c r="H12" s="40"/>
      <c r="I12" s="40"/>
      <c r="J12" s="40"/>
      <c r="K12" s="41"/>
      <c r="L12" s="39"/>
      <c r="M12" s="39"/>
      <c r="N12" s="40"/>
      <c r="O12" s="40"/>
      <c r="P12" s="40"/>
      <c r="Q12" s="40"/>
      <c r="R12" s="40"/>
      <c r="S12" s="41" t="s">
        <v>51</v>
      </c>
      <c r="T12" s="39"/>
      <c r="U12" s="39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1" t="s">
        <v>51</v>
      </c>
      <c r="AQ12" s="39" t="s">
        <v>50</v>
      </c>
      <c r="AR12" s="39">
        <v>0</v>
      </c>
      <c r="AS12" s="40">
        <v>0</v>
      </c>
      <c r="AT12" s="41" t="s">
        <v>51</v>
      </c>
      <c r="AU12" s="39" t="s">
        <v>50</v>
      </c>
      <c r="AV12" s="42">
        <v>0</v>
      </c>
      <c r="AW12" s="43">
        <v>0</v>
      </c>
    </row>
    <row r="13" spans="1:49" s="7" customFormat="1" ht="12.75" x14ac:dyDescent="0.2">
      <c r="A13" s="38"/>
      <c r="B13" s="31"/>
      <c r="C13" s="39"/>
      <c r="D13" s="40"/>
      <c r="E13" s="40"/>
      <c r="F13" s="40"/>
      <c r="G13" s="40"/>
      <c r="H13" s="40"/>
      <c r="I13" s="40"/>
      <c r="J13" s="40"/>
      <c r="K13" s="45"/>
      <c r="L13" s="45"/>
      <c r="M13" s="45"/>
      <c r="N13" s="40"/>
      <c r="O13" s="40"/>
      <c r="P13" s="40"/>
      <c r="Q13" s="40"/>
      <c r="R13" s="40"/>
      <c r="S13" s="41" t="s">
        <v>52</v>
      </c>
      <c r="T13" s="39"/>
      <c r="U13" s="39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1" t="s">
        <v>52</v>
      </c>
      <c r="AQ13" s="39" t="s">
        <v>53</v>
      </c>
      <c r="AR13" s="39">
        <v>0</v>
      </c>
      <c r="AS13" s="40">
        <v>0</v>
      </c>
      <c r="AT13" s="41" t="s">
        <v>52</v>
      </c>
      <c r="AU13" s="39" t="s">
        <v>53</v>
      </c>
      <c r="AV13" s="42">
        <v>0</v>
      </c>
      <c r="AW13" s="43">
        <v>0</v>
      </c>
    </row>
    <row r="14" spans="1:49" s="7" customFormat="1" ht="23.85" customHeight="1" x14ac:dyDescent="0.2">
      <c r="A14" s="30" t="s">
        <v>54</v>
      </c>
      <c r="B14" s="31"/>
      <c r="C14" s="32">
        <f>SUM(C15:C21)</f>
        <v>4.4300000000000006</v>
      </c>
      <c r="D14" s="46">
        <f>SUM(D15:D21)</f>
        <v>38121.036000000007</v>
      </c>
      <c r="E14" s="46">
        <f t="shared" ref="E14:J14" si="12">SUM(E15:E21)</f>
        <v>30609.527999999998</v>
      </c>
      <c r="F14" s="46">
        <f t="shared" si="12"/>
        <v>30434.100000000002</v>
      </c>
      <c r="G14" s="46">
        <f t="shared" si="12"/>
        <v>35654.412000000004</v>
      </c>
      <c r="H14" s="46">
        <f t="shared" si="12"/>
        <v>48194.856</v>
      </c>
      <c r="I14" s="46">
        <f t="shared" si="12"/>
        <v>18308.304</v>
      </c>
      <c r="J14" s="46">
        <f t="shared" si="12"/>
        <v>39343.716</v>
      </c>
      <c r="K14" s="47" t="s">
        <v>54</v>
      </c>
      <c r="L14" s="35"/>
      <c r="M14" s="32">
        <f>SUM(M15:M21)</f>
        <v>4.58</v>
      </c>
      <c r="N14" s="46">
        <f>SUM(N15:N21)</f>
        <v>28568.207999999999</v>
      </c>
      <c r="O14" s="46">
        <f t="shared" ref="O14:R14" si="13">SUM(O15:O21)</f>
        <v>28815.527999999998</v>
      </c>
      <c r="P14" s="46">
        <f t="shared" si="13"/>
        <v>28733.088</v>
      </c>
      <c r="Q14" s="46">
        <f t="shared" si="13"/>
        <v>39257.928</v>
      </c>
      <c r="R14" s="46">
        <f t="shared" si="13"/>
        <v>39153.504000000001</v>
      </c>
      <c r="S14" s="47" t="s">
        <v>54</v>
      </c>
      <c r="T14" s="35"/>
      <c r="U14" s="32">
        <f>SUM(U15:U21)</f>
        <v>9.4499999999999993</v>
      </c>
      <c r="V14" s="46">
        <f>SUM(V15:V21)</f>
        <v>38159.100000000006</v>
      </c>
      <c r="W14" s="46">
        <f t="shared" ref="W14:AO14" si="14">SUM(W15:W21)</f>
        <v>36911.699999999997</v>
      </c>
      <c r="X14" s="46">
        <f t="shared" si="14"/>
        <v>58752.54</v>
      </c>
      <c r="Y14" s="46">
        <f t="shared" si="14"/>
        <v>52799.040000000008</v>
      </c>
      <c r="Z14" s="46">
        <f t="shared" si="14"/>
        <v>58559.759999999995</v>
      </c>
      <c r="AA14" s="46">
        <f t="shared" si="14"/>
        <v>56926.8</v>
      </c>
      <c r="AB14" s="46">
        <f t="shared" si="14"/>
        <v>37580.759999999995</v>
      </c>
      <c r="AC14" s="46">
        <f t="shared" si="14"/>
        <v>37387.979999999996</v>
      </c>
      <c r="AD14" s="46">
        <f t="shared" si="14"/>
        <v>81716.040000000008</v>
      </c>
      <c r="AE14" s="46">
        <f t="shared" si="14"/>
        <v>58729.86</v>
      </c>
      <c r="AF14" s="46">
        <f t="shared" si="14"/>
        <v>59671.08</v>
      </c>
      <c r="AG14" s="46">
        <f t="shared" si="14"/>
        <v>37807.56</v>
      </c>
      <c r="AH14" s="46">
        <f t="shared" ref="AH14" si="15">SUM(AH15:AH21)</f>
        <v>58593.78</v>
      </c>
      <c r="AI14" s="46">
        <f t="shared" si="14"/>
        <v>58264.92</v>
      </c>
      <c r="AJ14" s="46">
        <f t="shared" si="14"/>
        <v>50394.96</v>
      </c>
      <c r="AK14" s="46">
        <f t="shared" si="14"/>
        <v>82532.51999999999</v>
      </c>
      <c r="AL14" s="46">
        <f t="shared" si="14"/>
        <v>37648.800000000003</v>
      </c>
      <c r="AM14" s="46">
        <f t="shared" si="14"/>
        <v>50020.740000000005</v>
      </c>
      <c r="AN14" s="46">
        <f t="shared" si="14"/>
        <v>58355.640000000007</v>
      </c>
      <c r="AO14" s="46">
        <f t="shared" si="14"/>
        <v>53105.22</v>
      </c>
      <c r="AP14" s="47" t="s">
        <v>54</v>
      </c>
      <c r="AQ14" s="35"/>
      <c r="AR14" s="32">
        <f>SUM(AR15:AR21)</f>
        <v>9.4499999999999993</v>
      </c>
      <c r="AS14" s="46">
        <f>SUM(AS15:AS21)</f>
        <v>46596.06</v>
      </c>
      <c r="AT14" s="48"/>
      <c r="AU14" s="39"/>
      <c r="AV14" s="42"/>
      <c r="AW14" s="43"/>
    </row>
    <row r="15" spans="1:49" s="7" customFormat="1" ht="24" x14ac:dyDescent="0.2">
      <c r="A15" s="38" t="s">
        <v>55</v>
      </c>
      <c r="B15" s="31" t="s">
        <v>56</v>
      </c>
      <c r="C15" s="39">
        <v>0.41</v>
      </c>
      <c r="D15" s="40">
        <f>$C$15*12*D38</f>
        <v>3528.1320000000001</v>
      </c>
      <c r="E15" s="40">
        <f t="shared" ref="E15:J15" si="16">$C$15*12*E38</f>
        <v>2832.9359999999997</v>
      </c>
      <c r="F15" s="40">
        <f t="shared" si="16"/>
        <v>2816.7</v>
      </c>
      <c r="G15" s="40">
        <f t="shared" si="16"/>
        <v>3299.8440000000001</v>
      </c>
      <c r="H15" s="40">
        <f t="shared" si="16"/>
        <v>4460.4719999999998</v>
      </c>
      <c r="I15" s="40">
        <f t="shared" si="16"/>
        <v>1694.4479999999999</v>
      </c>
      <c r="J15" s="40">
        <f t="shared" si="16"/>
        <v>3641.2919999999999</v>
      </c>
      <c r="K15" s="41" t="s">
        <v>57</v>
      </c>
      <c r="L15" s="39" t="s">
        <v>56</v>
      </c>
      <c r="M15" s="39">
        <v>0.49</v>
      </c>
      <c r="N15" s="40">
        <f>$M$15*12*N38</f>
        <v>3056.4239999999995</v>
      </c>
      <c r="O15" s="40">
        <f t="shared" ref="O15:R15" si="17">$M$15*12*O38</f>
        <v>3082.8839999999996</v>
      </c>
      <c r="P15" s="40">
        <f t="shared" si="17"/>
        <v>3074.0639999999999</v>
      </c>
      <c r="Q15" s="40">
        <f t="shared" si="17"/>
        <v>4200.0839999999998</v>
      </c>
      <c r="R15" s="40">
        <f t="shared" si="17"/>
        <v>4188.9119999999994</v>
      </c>
      <c r="S15" s="41" t="s">
        <v>58</v>
      </c>
      <c r="T15" s="39" t="s">
        <v>56</v>
      </c>
      <c r="U15" s="39">
        <v>0.39</v>
      </c>
      <c r="V15" s="40">
        <f>$U$15*12*V38</f>
        <v>1574.82</v>
      </c>
      <c r="W15" s="40">
        <f t="shared" ref="W15:AO15" si="18">$U$15*12*W38</f>
        <v>1523.34</v>
      </c>
      <c r="X15" s="40">
        <f t="shared" si="18"/>
        <v>2424.7080000000001</v>
      </c>
      <c r="Y15" s="40">
        <f t="shared" si="18"/>
        <v>2179.0079999999998</v>
      </c>
      <c r="Z15" s="40">
        <f t="shared" si="18"/>
        <v>2416.752</v>
      </c>
      <c r="AA15" s="40">
        <f t="shared" si="18"/>
        <v>2349.3599999999997</v>
      </c>
      <c r="AB15" s="40">
        <f t="shared" si="18"/>
        <v>1550.9519999999998</v>
      </c>
      <c r="AC15" s="40">
        <f t="shared" si="18"/>
        <v>1542.9959999999999</v>
      </c>
      <c r="AD15" s="40">
        <f t="shared" si="18"/>
        <v>3372.4079999999999</v>
      </c>
      <c r="AE15" s="40">
        <f t="shared" si="18"/>
        <v>2423.7719999999999</v>
      </c>
      <c r="AF15" s="40">
        <f t="shared" si="18"/>
        <v>2462.616</v>
      </c>
      <c r="AG15" s="40">
        <f t="shared" si="18"/>
        <v>1560.3119999999999</v>
      </c>
      <c r="AH15" s="40">
        <f t="shared" ref="AH15" si="19">$U$15*12*AH38</f>
        <v>2418.1559999999999</v>
      </c>
      <c r="AI15" s="40">
        <f t="shared" si="18"/>
        <v>2404.5839999999998</v>
      </c>
      <c r="AJ15" s="40">
        <f t="shared" si="18"/>
        <v>2079.7919999999999</v>
      </c>
      <c r="AK15" s="40">
        <f t="shared" si="18"/>
        <v>3406.1039999999994</v>
      </c>
      <c r="AL15" s="40">
        <f t="shared" si="18"/>
        <v>1553.76</v>
      </c>
      <c r="AM15" s="40">
        <f t="shared" si="18"/>
        <v>2064.348</v>
      </c>
      <c r="AN15" s="40">
        <f t="shared" si="18"/>
        <v>2408.328</v>
      </c>
      <c r="AO15" s="40">
        <f t="shared" si="18"/>
        <v>2191.6439999999998</v>
      </c>
      <c r="AP15" s="41" t="s">
        <v>58</v>
      </c>
      <c r="AQ15" s="39" t="s">
        <v>56</v>
      </c>
      <c r="AR15" s="39">
        <v>0.39</v>
      </c>
      <c r="AS15" s="40">
        <f>$AR$15*12*AS38</f>
        <v>1923.0119999999997</v>
      </c>
      <c r="AT15" s="47" t="s">
        <v>54</v>
      </c>
      <c r="AU15" s="35"/>
      <c r="AV15" s="36">
        <f>SUM(AV16:AV22)</f>
        <v>9.58</v>
      </c>
      <c r="AW15" s="37">
        <f>SUM(AW16:AW22)</f>
        <v>59342.352000000006</v>
      </c>
    </row>
    <row r="16" spans="1:49" s="7" customFormat="1" ht="12.75" x14ac:dyDescent="0.2">
      <c r="A16" s="38" t="s">
        <v>59</v>
      </c>
      <c r="B16" s="31" t="s">
        <v>60</v>
      </c>
      <c r="C16" s="39">
        <v>0.49</v>
      </c>
      <c r="D16" s="40">
        <f>$C$16*12*D38</f>
        <v>4216.5479999999998</v>
      </c>
      <c r="E16" s="40">
        <f t="shared" ref="E16:J16" si="20">$C$16*12*E38</f>
        <v>3385.7039999999997</v>
      </c>
      <c r="F16" s="40">
        <f t="shared" si="20"/>
        <v>3366.2999999999997</v>
      </c>
      <c r="G16" s="40">
        <f t="shared" si="20"/>
        <v>3943.7160000000003</v>
      </c>
      <c r="H16" s="40">
        <f t="shared" si="20"/>
        <v>5330.808</v>
      </c>
      <c r="I16" s="40">
        <f t="shared" si="20"/>
        <v>2025.0719999999999</v>
      </c>
      <c r="J16" s="40">
        <f t="shared" si="20"/>
        <v>4351.7880000000005</v>
      </c>
      <c r="K16" s="41" t="s">
        <v>61</v>
      </c>
      <c r="L16" s="39" t="s">
        <v>60</v>
      </c>
      <c r="M16" s="39">
        <v>0.51</v>
      </c>
      <c r="N16" s="40">
        <f>$M$16*12*N38</f>
        <v>3181.1759999999999</v>
      </c>
      <c r="O16" s="40">
        <f t="shared" ref="O16:R16" si="21">$M$16*12*O38</f>
        <v>3208.7159999999999</v>
      </c>
      <c r="P16" s="40">
        <f t="shared" si="21"/>
        <v>3199.5359999999996</v>
      </c>
      <c r="Q16" s="40">
        <f t="shared" si="21"/>
        <v>4371.5159999999996</v>
      </c>
      <c r="R16" s="40">
        <f t="shared" si="21"/>
        <v>4359.8879999999999</v>
      </c>
      <c r="S16" s="41" t="s">
        <v>62</v>
      </c>
      <c r="T16" s="39" t="s">
        <v>60</v>
      </c>
      <c r="U16" s="39">
        <v>0.7</v>
      </c>
      <c r="V16" s="40">
        <f>$U$16*12*V38</f>
        <v>2826.5999999999995</v>
      </c>
      <c r="W16" s="40">
        <f t="shared" ref="W16:AO16" si="22">$U$16*12*W38</f>
        <v>2734.1999999999994</v>
      </c>
      <c r="X16" s="40">
        <f t="shared" si="22"/>
        <v>4352.0399999999991</v>
      </c>
      <c r="Y16" s="40">
        <f t="shared" si="22"/>
        <v>3911.0399999999995</v>
      </c>
      <c r="Z16" s="40">
        <f t="shared" si="22"/>
        <v>4337.7599999999993</v>
      </c>
      <c r="AA16" s="40">
        <f t="shared" si="22"/>
        <v>4216.7999999999993</v>
      </c>
      <c r="AB16" s="40">
        <f t="shared" si="22"/>
        <v>2783.7599999999993</v>
      </c>
      <c r="AC16" s="40">
        <f t="shared" si="22"/>
        <v>2769.4799999999996</v>
      </c>
      <c r="AD16" s="40">
        <f t="shared" si="22"/>
        <v>6053.0399999999991</v>
      </c>
      <c r="AE16" s="40">
        <f t="shared" si="22"/>
        <v>4350.3599999999988</v>
      </c>
      <c r="AF16" s="40">
        <f t="shared" si="22"/>
        <v>4420.08</v>
      </c>
      <c r="AG16" s="40">
        <f t="shared" si="22"/>
        <v>2800.5599999999995</v>
      </c>
      <c r="AH16" s="40">
        <f t="shared" ref="AH16" si="23">$U$16*12*AH38</f>
        <v>4340.28</v>
      </c>
      <c r="AI16" s="40">
        <f t="shared" si="22"/>
        <v>4315.9199999999992</v>
      </c>
      <c r="AJ16" s="40">
        <f t="shared" si="22"/>
        <v>3732.9599999999991</v>
      </c>
      <c r="AK16" s="40">
        <f t="shared" si="22"/>
        <v>6113.5199999999986</v>
      </c>
      <c r="AL16" s="40">
        <f t="shared" si="22"/>
        <v>2788.7999999999997</v>
      </c>
      <c r="AM16" s="40">
        <f t="shared" si="22"/>
        <v>3705.24</v>
      </c>
      <c r="AN16" s="40">
        <f t="shared" si="22"/>
        <v>4322.6399999999994</v>
      </c>
      <c r="AO16" s="40">
        <f t="shared" si="22"/>
        <v>3933.7199999999993</v>
      </c>
      <c r="AP16" s="41" t="s">
        <v>62</v>
      </c>
      <c r="AQ16" s="39" t="s">
        <v>60</v>
      </c>
      <c r="AR16" s="39">
        <v>0.7</v>
      </c>
      <c r="AS16" s="40">
        <f>$AR$16*12*AS38</f>
        <v>3451.559999999999</v>
      </c>
      <c r="AT16" s="41" t="s">
        <v>58</v>
      </c>
      <c r="AU16" s="39" t="s">
        <v>56</v>
      </c>
      <c r="AV16" s="42">
        <v>0.39</v>
      </c>
      <c r="AW16" s="43">
        <f>0.39*12*AW38</f>
        <v>2415.8160000000003</v>
      </c>
    </row>
    <row r="17" spans="1:49" s="7" customFormat="1" ht="24" x14ac:dyDescent="0.2">
      <c r="A17" s="38" t="s">
        <v>63</v>
      </c>
      <c r="B17" s="31" t="s">
        <v>64</v>
      </c>
      <c r="C17" s="39">
        <v>0.37</v>
      </c>
      <c r="D17" s="40">
        <f>$C$17*12*D38</f>
        <v>3183.9239999999995</v>
      </c>
      <c r="E17" s="40">
        <f t="shared" ref="E17:J17" si="24">$C$17*12*E38</f>
        <v>2556.5519999999997</v>
      </c>
      <c r="F17" s="40">
        <f t="shared" si="24"/>
        <v>2541.8999999999996</v>
      </c>
      <c r="G17" s="40">
        <f t="shared" si="24"/>
        <v>2977.9079999999999</v>
      </c>
      <c r="H17" s="40">
        <f t="shared" si="24"/>
        <v>4025.3039999999996</v>
      </c>
      <c r="I17" s="40">
        <f t="shared" si="24"/>
        <v>1529.1359999999997</v>
      </c>
      <c r="J17" s="40">
        <f t="shared" si="24"/>
        <v>3286.0439999999999</v>
      </c>
      <c r="K17" s="41" t="s">
        <v>63</v>
      </c>
      <c r="L17" s="39" t="s">
        <v>64</v>
      </c>
      <c r="M17" s="39">
        <v>0.39</v>
      </c>
      <c r="N17" s="40">
        <f>$M$17*12*N38</f>
        <v>2432.6639999999998</v>
      </c>
      <c r="O17" s="40">
        <f t="shared" ref="O17:R17" si="25">$M$17*12*O38</f>
        <v>2453.7239999999997</v>
      </c>
      <c r="P17" s="40">
        <f t="shared" si="25"/>
        <v>2446.7039999999997</v>
      </c>
      <c r="Q17" s="40">
        <f t="shared" si="25"/>
        <v>3342.9239999999995</v>
      </c>
      <c r="R17" s="40">
        <f t="shared" si="25"/>
        <v>3334.0319999999997</v>
      </c>
      <c r="S17" s="41" t="s">
        <v>65</v>
      </c>
      <c r="T17" s="39" t="s">
        <v>64</v>
      </c>
      <c r="U17" s="39">
        <v>0.38</v>
      </c>
      <c r="V17" s="40">
        <f>$U$17*12*V38</f>
        <v>1534.44</v>
      </c>
      <c r="W17" s="40">
        <f t="shared" ref="W17:AO17" si="26">$U$17*12*W38</f>
        <v>1484.2800000000002</v>
      </c>
      <c r="X17" s="40">
        <f t="shared" si="26"/>
        <v>2362.5360000000005</v>
      </c>
      <c r="Y17" s="40">
        <f t="shared" si="26"/>
        <v>2123.1360000000004</v>
      </c>
      <c r="Z17" s="40">
        <f t="shared" si="26"/>
        <v>2354.7840000000001</v>
      </c>
      <c r="AA17" s="40">
        <f t="shared" si="26"/>
        <v>2289.1200000000003</v>
      </c>
      <c r="AB17" s="40">
        <f t="shared" si="26"/>
        <v>1511.184</v>
      </c>
      <c r="AC17" s="40">
        <f t="shared" si="26"/>
        <v>1503.432</v>
      </c>
      <c r="AD17" s="40">
        <f t="shared" si="26"/>
        <v>3285.9360000000006</v>
      </c>
      <c r="AE17" s="40">
        <f t="shared" si="26"/>
        <v>2361.6240000000003</v>
      </c>
      <c r="AF17" s="40">
        <f t="shared" si="26"/>
        <v>2399.4720000000007</v>
      </c>
      <c r="AG17" s="40">
        <f t="shared" si="26"/>
        <v>1520.3040000000001</v>
      </c>
      <c r="AH17" s="40">
        <f t="shared" ref="AH17" si="27">$U$17*12*AH38</f>
        <v>2356.1520000000005</v>
      </c>
      <c r="AI17" s="40">
        <f t="shared" si="26"/>
        <v>2342.9279999999999</v>
      </c>
      <c r="AJ17" s="40">
        <f t="shared" si="26"/>
        <v>2026.4640000000002</v>
      </c>
      <c r="AK17" s="40">
        <f t="shared" si="26"/>
        <v>3318.768</v>
      </c>
      <c r="AL17" s="40">
        <f t="shared" si="26"/>
        <v>1513.92</v>
      </c>
      <c r="AM17" s="40">
        <f t="shared" si="26"/>
        <v>2011.4160000000004</v>
      </c>
      <c r="AN17" s="40">
        <f t="shared" si="26"/>
        <v>2346.5760000000005</v>
      </c>
      <c r="AO17" s="40">
        <f t="shared" si="26"/>
        <v>2135.4480000000003</v>
      </c>
      <c r="AP17" s="41" t="s">
        <v>65</v>
      </c>
      <c r="AQ17" s="39" t="s">
        <v>64</v>
      </c>
      <c r="AR17" s="39">
        <v>0.38</v>
      </c>
      <c r="AS17" s="40">
        <f>$AR$17*12*AS38</f>
        <v>1873.7040000000002</v>
      </c>
      <c r="AT17" s="41" t="s">
        <v>62</v>
      </c>
      <c r="AU17" s="39" t="s">
        <v>60</v>
      </c>
      <c r="AV17" s="42">
        <v>0.71</v>
      </c>
      <c r="AW17" s="43">
        <f>0.71*12*AW38</f>
        <v>4398.0240000000003</v>
      </c>
    </row>
    <row r="18" spans="1:49" s="7" customFormat="1" ht="57.75" customHeight="1" x14ac:dyDescent="0.2">
      <c r="A18" s="49" t="s">
        <v>66</v>
      </c>
      <c r="B18" s="31" t="s">
        <v>67</v>
      </c>
      <c r="C18" s="39">
        <v>0.6</v>
      </c>
      <c r="D18" s="40">
        <f>$C$18*12*D38</f>
        <v>5163.12</v>
      </c>
      <c r="E18" s="40">
        <f t="shared" ref="E18:J18" si="28">$C$18*12*E38</f>
        <v>4145.7599999999993</v>
      </c>
      <c r="F18" s="40">
        <f t="shared" si="28"/>
        <v>4122</v>
      </c>
      <c r="G18" s="40">
        <f t="shared" si="28"/>
        <v>4829.04</v>
      </c>
      <c r="H18" s="40">
        <f t="shared" si="28"/>
        <v>6527.5199999999995</v>
      </c>
      <c r="I18" s="40">
        <f t="shared" si="28"/>
        <v>2479.6799999999994</v>
      </c>
      <c r="J18" s="40">
        <f t="shared" si="28"/>
        <v>5328.7199999999993</v>
      </c>
      <c r="K18" s="50" t="s">
        <v>66</v>
      </c>
      <c r="L18" s="51" t="s">
        <v>67</v>
      </c>
      <c r="M18" s="39">
        <v>0.62</v>
      </c>
      <c r="N18" s="40">
        <f>$M$18*12*N38</f>
        <v>3867.3119999999994</v>
      </c>
      <c r="O18" s="40">
        <f t="shared" ref="O18:R18" si="29">$M$18*12*O38</f>
        <v>3900.7919999999995</v>
      </c>
      <c r="P18" s="40">
        <f t="shared" si="29"/>
        <v>3889.6319999999996</v>
      </c>
      <c r="Q18" s="40">
        <f t="shared" si="29"/>
        <v>5314.3919999999989</v>
      </c>
      <c r="R18" s="40">
        <f t="shared" si="29"/>
        <v>5300.2559999999994</v>
      </c>
      <c r="S18" s="50" t="s">
        <v>68</v>
      </c>
      <c r="T18" s="51" t="s">
        <v>67</v>
      </c>
      <c r="U18" s="39">
        <v>0.54</v>
      </c>
      <c r="V18" s="40">
        <f>$U$18*12*V38</f>
        <v>2180.52</v>
      </c>
      <c r="W18" s="40">
        <f t="shared" ref="W18:AO18" si="30">$U$18*12*W38</f>
        <v>2109.2400000000002</v>
      </c>
      <c r="X18" s="40">
        <f t="shared" si="30"/>
        <v>3357.2880000000005</v>
      </c>
      <c r="Y18" s="40">
        <f t="shared" si="30"/>
        <v>3017.0880000000002</v>
      </c>
      <c r="Z18" s="40">
        <f t="shared" si="30"/>
        <v>3346.2719999999999</v>
      </c>
      <c r="AA18" s="40">
        <f t="shared" si="30"/>
        <v>3252.96</v>
      </c>
      <c r="AB18" s="40">
        <f t="shared" si="30"/>
        <v>2147.4720000000002</v>
      </c>
      <c r="AC18" s="40">
        <f t="shared" si="30"/>
        <v>2136.4560000000001</v>
      </c>
      <c r="AD18" s="40">
        <f t="shared" si="30"/>
        <v>4669.4880000000003</v>
      </c>
      <c r="AE18" s="40">
        <f t="shared" si="30"/>
        <v>3355.9920000000002</v>
      </c>
      <c r="AF18" s="40">
        <f t="shared" si="30"/>
        <v>3409.7760000000003</v>
      </c>
      <c r="AG18" s="40">
        <f t="shared" si="30"/>
        <v>2160.4319999999998</v>
      </c>
      <c r="AH18" s="40">
        <f t="shared" ref="AH18" si="31">$U$18*12*AH38</f>
        <v>3348.2160000000003</v>
      </c>
      <c r="AI18" s="40">
        <f t="shared" si="30"/>
        <v>3329.424</v>
      </c>
      <c r="AJ18" s="40">
        <f t="shared" si="30"/>
        <v>2879.712</v>
      </c>
      <c r="AK18" s="40">
        <f t="shared" si="30"/>
        <v>4716.1440000000002</v>
      </c>
      <c r="AL18" s="40">
        <f t="shared" si="30"/>
        <v>2151.36</v>
      </c>
      <c r="AM18" s="40">
        <f t="shared" si="30"/>
        <v>2858.3280000000004</v>
      </c>
      <c r="AN18" s="40">
        <f t="shared" si="30"/>
        <v>3334.6080000000002</v>
      </c>
      <c r="AO18" s="40">
        <f t="shared" si="30"/>
        <v>3034.5840000000003</v>
      </c>
      <c r="AP18" s="50" t="s">
        <v>68</v>
      </c>
      <c r="AQ18" s="51" t="s">
        <v>67</v>
      </c>
      <c r="AR18" s="39">
        <v>0.54</v>
      </c>
      <c r="AS18" s="40">
        <f>$AR$18*12*AS38</f>
        <v>2662.6320000000001</v>
      </c>
      <c r="AT18" s="41" t="s">
        <v>65</v>
      </c>
      <c r="AU18" s="39" t="s">
        <v>64</v>
      </c>
      <c r="AV18" s="42">
        <v>0.43</v>
      </c>
      <c r="AW18" s="43">
        <f>0.43*12*AW38</f>
        <v>2663.5920000000001</v>
      </c>
    </row>
    <row r="19" spans="1:49" s="7" customFormat="1" ht="38.25" customHeight="1" x14ac:dyDescent="0.2">
      <c r="A19" s="38" t="s">
        <v>69</v>
      </c>
      <c r="B19" s="31" t="s">
        <v>49</v>
      </c>
      <c r="C19" s="39">
        <v>7.0000000000000007E-2</v>
      </c>
      <c r="D19" s="40">
        <f>$C$19*12*D38</f>
        <v>602.36400000000003</v>
      </c>
      <c r="E19" s="40">
        <f t="shared" ref="E19:J19" si="32">$C$19*12*E38</f>
        <v>483.67200000000003</v>
      </c>
      <c r="F19" s="40">
        <f t="shared" si="32"/>
        <v>480.90000000000003</v>
      </c>
      <c r="G19" s="40">
        <f t="shared" si="32"/>
        <v>563.38800000000015</v>
      </c>
      <c r="H19" s="40">
        <f t="shared" si="32"/>
        <v>761.5440000000001</v>
      </c>
      <c r="I19" s="40">
        <f t="shared" si="32"/>
        <v>289.29599999999999</v>
      </c>
      <c r="J19" s="40">
        <f t="shared" si="32"/>
        <v>621.68400000000008</v>
      </c>
      <c r="K19" s="44" t="s">
        <v>69</v>
      </c>
      <c r="L19" s="39" t="s">
        <v>70</v>
      </c>
      <c r="M19" s="39">
        <v>0.08</v>
      </c>
      <c r="N19" s="40">
        <f>$M$19*12*N38</f>
        <v>499.00799999999992</v>
      </c>
      <c r="O19" s="40">
        <f t="shared" ref="O19:R19" si="33">$M$19*12*O38</f>
        <v>503.32799999999992</v>
      </c>
      <c r="P19" s="40">
        <f t="shared" si="33"/>
        <v>501.88799999999992</v>
      </c>
      <c r="Q19" s="40">
        <f t="shared" si="33"/>
        <v>685.72799999999995</v>
      </c>
      <c r="R19" s="40">
        <f t="shared" si="33"/>
        <v>683.904</v>
      </c>
      <c r="S19" s="44" t="s">
        <v>71</v>
      </c>
      <c r="T19" s="39" t="s">
        <v>70</v>
      </c>
      <c r="U19" s="39">
        <v>0.06</v>
      </c>
      <c r="V19" s="40">
        <f>$U$19*12*V38</f>
        <v>242.28</v>
      </c>
      <c r="W19" s="40">
        <f t="shared" ref="W19:AO19" si="34">$U$19*12*W38</f>
        <v>234.35999999999999</v>
      </c>
      <c r="X19" s="40">
        <f t="shared" si="34"/>
        <v>373.03199999999998</v>
      </c>
      <c r="Y19" s="40">
        <f t="shared" si="34"/>
        <v>335.23200000000003</v>
      </c>
      <c r="Z19" s="40">
        <f t="shared" si="34"/>
        <v>371.80799999999999</v>
      </c>
      <c r="AA19" s="40">
        <f t="shared" si="34"/>
        <v>361.44</v>
      </c>
      <c r="AB19" s="40">
        <f t="shared" si="34"/>
        <v>238.60799999999998</v>
      </c>
      <c r="AC19" s="40">
        <f t="shared" si="34"/>
        <v>237.38399999999999</v>
      </c>
      <c r="AD19" s="40">
        <f t="shared" si="34"/>
        <v>518.83199999999999</v>
      </c>
      <c r="AE19" s="40">
        <f t="shared" si="34"/>
        <v>372.88799999999998</v>
      </c>
      <c r="AF19" s="40">
        <f t="shared" si="34"/>
        <v>378.86400000000003</v>
      </c>
      <c r="AG19" s="40">
        <f t="shared" si="34"/>
        <v>240.04799999999997</v>
      </c>
      <c r="AH19" s="40">
        <f t="shared" ref="AH19" si="35">$U$19*12*AH38</f>
        <v>372.024</v>
      </c>
      <c r="AI19" s="40">
        <f t="shared" si="34"/>
        <v>369.93599999999998</v>
      </c>
      <c r="AJ19" s="40">
        <f t="shared" si="34"/>
        <v>319.96799999999996</v>
      </c>
      <c r="AK19" s="40">
        <f t="shared" si="34"/>
        <v>524.01599999999996</v>
      </c>
      <c r="AL19" s="40">
        <f t="shared" si="34"/>
        <v>239.04</v>
      </c>
      <c r="AM19" s="40">
        <f t="shared" si="34"/>
        <v>317.59199999999998</v>
      </c>
      <c r="AN19" s="40">
        <f t="shared" si="34"/>
        <v>370.512</v>
      </c>
      <c r="AO19" s="40">
        <f t="shared" si="34"/>
        <v>337.17599999999999</v>
      </c>
      <c r="AP19" s="44" t="s">
        <v>71</v>
      </c>
      <c r="AQ19" s="39" t="s">
        <v>70</v>
      </c>
      <c r="AR19" s="39">
        <v>0.06</v>
      </c>
      <c r="AS19" s="40">
        <f>$AR$19*12*AS38</f>
        <v>295.84799999999996</v>
      </c>
      <c r="AT19" s="50" t="s">
        <v>68</v>
      </c>
      <c r="AU19" s="51" t="s">
        <v>67</v>
      </c>
      <c r="AV19" s="42">
        <v>0.56999999999999995</v>
      </c>
      <c r="AW19" s="43">
        <f>0.57*12*AW38</f>
        <v>3530.8080000000004</v>
      </c>
    </row>
    <row r="20" spans="1:49" s="7" customFormat="1" ht="36" x14ac:dyDescent="0.2">
      <c r="A20" s="38" t="s">
        <v>72</v>
      </c>
      <c r="B20" s="31" t="s">
        <v>73</v>
      </c>
      <c r="C20" s="39">
        <v>2.4900000000000002</v>
      </c>
      <c r="D20" s="40">
        <f>$C$20*12*D38</f>
        <v>21426.948000000004</v>
      </c>
      <c r="E20" s="40">
        <f t="shared" ref="E20:J20" si="36">$C$20*12*E38</f>
        <v>17204.903999999999</v>
      </c>
      <c r="F20" s="40">
        <f t="shared" si="36"/>
        <v>17106.300000000003</v>
      </c>
      <c r="G20" s="40">
        <f t="shared" si="36"/>
        <v>20040.516000000003</v>
      </c>
      <c r="H20" s="40">
        <f t="shared" si="36"/>
        <v>27089.208000000002</v>
      </c>
      <c r="I20" s="40">
        <f t="shared" si="36"/>
        <v>10290.672</v>
      </c>
      <c r="J20" s="40">
        <f t="shared" si="36"/>
        <v>22114.188000000002</v>
      </c>
      <c r="K20" s="41" t="s">
        <v>72</v>
      </c>
      <c r="L20" s="52" t="s">
        <v>74</v>
      </c>
      <c r="M20" s="39">
        <v>2.4900000000000002</v>
      </c>
      <c r="N20" s="40">
        <f>$M$20*12*N38</f>
        <v>15531.624</v>
      </c>
      <c r="O20" s="40">
        <f t="shared" ref="O20:R20" si="37">$M$20*12*O38</f>
        <v>15666.084000000001</v>
      </c>
      <c r="P20" s="40">
        <f t="shared" si="37"/>
        <v>15621.263999999999</v>
      </c>
      <c r="Q20" s="40">
        <f t="shared" si="37"/>
        <v>21343.284</v>
      </c>
      <c r="R20" s="40">
        <f t="shared" si="37"/>
        <v>21286.512000000002</v>
      </c>
      <c r="S20" s="41" t="s">
        <v>75</v>
      </c>
      <c r="T20" s="52" t="s">
        <v>76</v>
      </c>
      <c r="U20" s="39">
        <v>3.34</v>
      </c>
      <c r="V20" s="40">
        <f>$U$20*12*V38</f>
        <v>13486.92</v>
      </c>
      <c r="W20" s="40">
        <f t="shared" ref="W20:AO20" si="38">$U$20*12*W38</f>
        <v>13046.039999999999</v>
      </c>
      <c r="X20" s="40">
        <f t="shared" si="38"/>
        <v>20765.448</v>
      </c>
      <c r="Y20" s="40">
        <f t="shared" si="38"/>
        <v>18661.248</v>
      </c>
      <c r="Z20" s="40">
        <f t="shared" si="38"/>
        <v>20697.311999999998</v>
      </c>
      <c r="AA20" s="40">
        <f t="shared" si="38"/>
        <v>20120.16</v>
      </c>
      <c r="AB20" s="40">
        <f t="shared" si="38"/>
        <v>13282.511999999999</v>
      </c>
      <c r="AC20" s="40">
        <f t="shared" si="38"/>
        <v>13214.375999999998</v>
      </c>
      <c r="AD20" s="40">
        <f t="shared" si="38"/>
        <v>28881.648000000001</v>
      </c>
      <c r="AE20" s="40">
        <f t="shared" si="38"/>
        <v>20757.431999999997</v>
      </c>
      <c r="AF20" s="40">
        <f t="shared" si="38"/>
        <v>21090.096000000001</v>
      </c>
      <c r="AG20" s="40">
        <f t="shared" si="38"/>
        <v>13362.671999999999</v>
      </c>
      <c r="AH20" s="40">
        <f t="shared" ref="AH20" si="39">$U$20*12*AH38</f>
        <v>20709.335999999999</v>
      </c>
      <c r="AI20" s="40">
        <f t="shared" si="38"/>
        <v>20593.103999999996</v>
      </c>
      <c r="AJ20" s="40">
        <f t="shared" si="38"/>
        <v>17811.552</v>
      </c>
      <c r="AK20" s="40">
        <f t="shared" si="38"/>
        <v>29170.223999999998</v>
      </c>
      <c r="AL20" s="40">
        <f t="shared" si="38"/>
        <v>13306.56</v>
      </c>
      <c r="AM20" s="40">
        <f t="shared" si="38"/>
        <v>17679.288</v>
      </c>
      <c r="AN20" s="40">
        <f t="shared" si="38"/>
        <v>20625.168000000001</v>
      </c>
      <c r="AO20" s="40">
        <f t="shared" si="38"/>
        <v>18769.464</v>
      </c>
      <c r="AP20" s="41" t="s">
        <v>75</v>
      </c>
      <c r="AQ20" s="52" t="s">
        <v>76</v>
      </c>
      <c r="AR20" s="39">
        <v>3.34</v>
      </c>
      <c r="AS20" s="40">
        <f>$AR$20*12*AS38</f>
        <v>16468.871999999999</v>
      </c>
      <c r="AT20" s="44" t="s">
        <v>71</v>
      </c>
      <c r="AU20" s="39" t="s">
        <v>70</v>
      </c>
      <c r="AV20" s="42">
        <v>0.1</v>
      </c>
      <c r="AW20" s="43">
        <f>0.1*12*AW38</f>
        <v>619.44000000000017</v>
      </c>
    </row>
    <row r="21" spans="1:49" s="57" customFormat="1" ht="12.75" customHeight="1" x14ac:dyDescent="0.2">
      <c r="A21" s="53"/>
      <c r="B21" s="54"/>
      <c r="C21" s="55"/>
      <c r="D21" s="56"/>
      <c r="E21" s="56"/>
      <c r="F21" s="56"/>
      <c r="G21" s="56"/>
      <c r="H21" s="56"/>
      <c r="I21" s="56"/>
      <c r="J21" s="56"/>
      <c r="K21" s="41"/>
      <c r="L21" s="39"/>
      <c r="M21" s="39"/>
      <c r="N21" s="56"/>
      <c r="O21" s="56"/>
      <c r="P21" s="56"/>
      <c r="Q21" s="56"/>
      <c r="R21" s="56"/>
      <c r="S21" s="41" t="s">
        <v>77</v>
      </c>
      <c r="T21" s="39" t="s">
        <v>78</v>
      </c>
      <c r="U21" s="39">
        <v>4.04</v>
      </c>
      <c r="V21" s="40">
        <f>$U$21*12*V38</f>
        <v>16313.52</v>
      </c>
      <c r="W21" s="40">
        <f t="shared" ref="W21:AO21" si="40">$U$21*12*W38</f>
        <v>15780.240000000002</v>
      </c>
      <c r="X21" s="40">
        <f t="shared" si="40"/>
        <v>25117.488000000005</v>
      </c>
      <c r="Y21" s="40">
        <f t="shared" si="40"/>
        <v>22572.288000000004</v>
      </c>
      <c r="Z21" s="40">
        <f t="shared" si="40"/>
        <v>25035.072</v>
      </c>
      <c r="AA21" s="40">
        <f t="shared" si="40"/>
        <v>24336.960000000003</v>
      </c>
      <c r="AB21" s="40">
        <f t="shared" si="40"/>
        <v>16066.272000000001</v>
      </c>
      <c r="AC21" s="40">
        <f t="shared" si="40"/>
        <v>15983.856000000002</v>
      </c>
      <c r="AD21" s="40">
        <f t="shared" si="40"/>
        <v>34934.688000000002</v>
      </c>
      <c r="AE21" s="40">
        <f t="shared" si="40"/>
        <v>25107.792000000001</v>
      </c>
      <c r="AF21" s="40">
        <f t="shared" si="40"/>
        <v>25510.176000000003</v>
      </c>
      <c r="AG21" s="40">
        <f t="shared" si="40"/>
        <v>16163.232</v>
      </c>
      <c r="AH21" s="40">
        <f t="shared" ref="AH21" si="41">$U$21*12*AH38</f>
        <v>25049.616000000005</v>
      </c>
      <c r="AI21" s="40">
        <f t="shared" si="40"/>
        <v>24909.024000000001</v>
      </c>
      <c r="AJ21" s="40">
        <f t="shared" si="40"/>
        <v>21544.512000000002</v>
      </c>
      <c r="AK21" s="40">
        <f t="shared" si="40"/>
        <v>35283.743999999999</v>
      </c>
      <c r="AL21" s="40">
        <f t="shared" si="40"/>
        <v>16095.36</v>
      </c>
      <c r="AM21" s="40">
        <f t="shared" si="40"/>
        <v>21384.528000000002</v>
      </c>
      <c r="AN21" s="40">
        <f t="shared" si="40"/>
        <v>24947.808000000005</v>
      </c>
      <c r="AO21" s="40">
        <f t="shared" si="40"/>
        <v>22703.184000000001</v>
      </c>
      <c r="AP21" s="41" t="s">
        <v>77</v>
      </c>
      <c r="AQ21" s="39" t="s">
        <v>78</v>
      </c>
      <c r="AR21" s="39">
        <v>4.04</v>
      </c>
      <c r="AS21" s="40">
        <f>$AR$21*AS38*12</f>
        <v>19920.431999999997</v>
      </c>
      <c r="AT21" s="41" t="s">
        <v>75</v>
      </c>
      <c r="AU21" s="52" t="s">
        <v>76</v>
      </c>
      <c r="AV21" s="42">
        <v>3.34</v>
      </c>
      <c r="AW21" s="43">
        <f>3.34*12*AW38</f>
        <v>20689.296000000002</v>
      </c>
    </row>
    <row r="22" spans="1:49" s="57" customFormat="1" ht="12.75" customHeight="1" x14ac:dyDescent="0.2">
      <c r="A22" s="58"/>
      <c r="B22" s="54"/>
      <c r="C22" s="55"/>
      <c r="D22" s="56"/>
      <c r="E22" s="56"/>
      <c r="F22" s="56"/>
      <c r="G22" s="56"/>
      <c r="H22" s="56"/>
      <c r="I22" s="56"/>
      <c r="J22" s="56"/>
      <c r="K22" s="48"/>
      <c r="L22" s="39"/>
      <c r="M22" s="39"/>
      <c r="N22" s="56"/>
      <c r="O22" s="56"/>
      <c r="P22" s="56"/>
      <c r="Q22" s="56"/>
      <c r="R22" s="56"/>
      <c r="S22" s="48"/>
      <c r="T22" s="39"/>
      <c r="U22" s="39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8"/>
      <c r="AQ22" s="39"/>
      <c r="AR22" s="39"/>
      <c r="AS22" s="40"/>
      <c r="AT22" s="41" t="s">
        <v>77</v>
      </c>
      <c r="AU22" s="39" t="s">
        <v>78</v>
      </c>
      <c r="AV22" s="42">
        <v>4.04</v>
      </c>
      <c r="AW22" s="43">
        <f>4.04*12*AW38</f>
        <v>25025.376000000004</v>
      </c>
    </row>
    <row r="23" spans="1:49" s="57" customFormat="1" ht="12.75" customHeight="1" x14ac:dyDescent="0.2">
      <c r="A23" s="58"/>
      <c r="B23" s="54"/>
      <c r="C23" s="55"/>
      <c r="D23" s="56"/>
      <c r="E23" s="56"/>
      <c r="F23" s="56"/>
      <c r="G23" s="56"/>
      <c r="H23" s="56"/>
      <c r="I23" s="56"/>
      <c r="J23" s="56"/>
      <c r="K23" s="48"/>
      <c r="L23" s="39"/>
      <c r="M23" s="39"/>
      <c r="N23" s="56"/>
      <c r="O23" s="56"/>
      <c r="P23" s="56"/>
      <c r="Q23" s="56"/>
      <c r="R23" s="56"/>
      <c r="S23" s="48"/>
      <c r="T23" s="39"/>
      <c r="U23" s="39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8"/>
      <c r="AQ23" s="39"/>
      <c r="AR23" s="39"/>
      <c r="AS23" s="40"/>
      <c r="AT23" s="48"/>
      <c r="AU23" s="39"/>
      <c r="AV23" s="42"/>
      <c r="AW23" s="43"/>
    </row>
    <row r="24" spans="1:49" s="7" customFormat="1" ht="27" customHeight="1" x14ac:dyDescent="0.2">
      <c r="A24" s="30" t="s">
        <v>79</v>
      </c>
      <c r="B24" s="31"/>
      <c r="C24" s="59">
        <f>SUM(C25:C27)</f>
        <v>2.1399999999999997</v>
      </c>
      <c r="D24" s="60">
        <f>SUM(D25:D27)</f>
        <v>18415.128000000001</v>
      </c>
      <c r="E24" s="60">
        <f t="shared" ref="E24:J24" si="42">SUM(E25:E27)</f>
        <v>14786.543999999998</v>
      </c>
      <c r="F24" s="60">
        <f t="shared" si="42"/>
        <v>14701.8</v>
      </c>
      <c r="G24" s="60">
        <f t="shared" si="42"/>
        <v>17223.576000000001</v>
      </c>
      <c r="H24" s="60">
        <f t="shared" si="42"/>
        <v>23281.487999999998</v>
      </c>
      <c r="I24" s="60">
        <f t="shared" si="42"/>
        <v>8844.1919999999991</v>
      </c>
      <c r="J24" s="60">
        <f t="shared" si="42"/>
        <v>19005.768</v>
      </c>
      <c r="K24" s="47" t="s">
        <v>79</v>
      </c>
      <c r="L24" s="35"/>
      <c r="M24" s="59">
        <f>SUM(M25:M27)</f>
        <v>4.93</v>
      </c>
      <c r="N24" s="60">
        <f>SUM(N25:N27)</f>
        <v>30751.367999999999</v>
      </c>
      <c r="O24" s="60">
        <f t="shared" ref="O24:R24" si="43">SUM(O25:O27)</f>
        <v>31017.587999999996</v>
      </c>
      <c r="P24" s="60">
        <f t="shared" si="43"/>
        <v>30928.847999999998</v>
      </c>
      <c r="Q24" s="60">
        <f t="shared" si="43"/>
        <v>42257.987999999998</v>
      </c>
      <c r="R24" s="60">
        <f t="shared" si="43"/>
        <v>42145.584000000003</v>
      </c>
      <c r="S24" s="47" t="s">
        <v>79</v>
      </c>
      <c r="T24" s="35"/>
      <c r="U24" s="59">
        <f>SUM(U25:U27)</f>
        <v>3.36</v>
      </c>
      <c r="V24" s="60">
        <f>SUM(V25:V27)</f>
        <v>13567.68</v>
      </c>
      <c r="W24" s="60">
        <f t="shared" ref="W24:AO24" si="44">SUM(W25:W27)</f>
        <v>13124.16</v>
      </c>
      <c r="X24" s="60">
        <f t="shared" si="44"/>
        <v>20889.792000000001</v>
      </c>
      <c r="Y24" s="60">
        <f t="shared" si="44"/>
        <v>18772.991999999998</v>
      </c>
      <c r="Z24" s="60">
        <f t="shared" si="44"/>
        <v>20821.248</v>
      </c>
      <c r="AA24" s="60">
        <f t="shared" si="44"/>
        <v>20240.64</v>
      </c>
      <c r="AB24" s="60">
        <f t="shared" si="44"/>
        <v>13362.047999999999</v>
      </c>
      <c r="AC24" s="60">
        <f t="shared" si="44"/>
        <v>13293.503999999999</v>
      </c>
      <c r="AD24" s="60">
        <f t="shared" si="44"/>
        <v>29054.592000000001</v>
      </c>
      <c r="AE24" s="60">
        <f t="shared" si="44"/>
        <v>20881.727999999999</v>
      </c>
      <c r="AF24" s="60">
        <f t="shared" si="44"/>
        <v>21216.384000000002</v>
      </c>
      <c r="AG24" s="60">
        <f t="shared" si="44"/>
        <v>13442.688</v>
      </c>
      <c r="AH24" s="60">
        <f t="shared" ref="AH24" si="45">SUM(AH25:AH27)</f>
        <v>20833.344000000001</v>
      </c>
      <c r="AI24" s="60">
        <f t="shared" si="44"/>
        <v>20716.415999999997</v>
      </c>
      <c r="AJ24" s="60">
        <f t="shared" si="44"/>
        <v>17918.207999999999</v>
      </c>
      <c r="AK24" s="60">
        <f t="shared" si="44"/>
        <v>29344.896000000001</v>
      </c>
      <c r="AL24" s="60">
        <f t="shared" si="44"/>
        <v>13386.24</v>
      </c>
      <c r="AM24" s="60">
        <f t="shared" si="44"/>
        <v>17785.152000000002</v>
      </c>
      <c r="AN24" s="60">
        <f t="shared" si="44"/>
        <v>20748.672000000002</v>
      </c>
      <c r="AO24" s="60">
        <f t="shared" si="44"/>
        <v>18881.856</v>
      </c>
      <c r="AP24" s="47" t="s">
        <v>79</v>
      </c>
      <c r="AQ24" s="35"/>
      <c r="AR24" s="59">
        <f>SUM(AR25:AR27)</f>
        <v>2.66</v>
      </c>
      <c r="AS24" s="60">
        <f>SUM(AS25:AS27)</f>
        <v>13115.928</v>
      </c>
      <c r="AT24" s="47" t="s">
        <v>79</v>
      </c>
      <c r="AU24" s="35"/>
      <c r="AV24" s="61">
        <f>SUM(AV25:AV27)</f>
        <v>2.3200000000000003</v>
      </c>
      <c r="AW24" s="62">
        <f>SUM(AW25:AW27)</f>
        <v>14371.008000000002</v>
      </c>
    </row>
    <row r="25" spans="1:49" s="7" customFormat="1" ht="36" customHeight="1" x14ac:dyDescent="0.2">
      <c r="A25" s="38" t="s">
        <v>80</v>
      </c>
      <c r="B25" s="31" t="s">
        <v>78</v>
      </c>
      <c r="C25" s="39">
        <v>1.1299999999999999</v>
      </c>
      <c r="D25" s="40">
        <f>$C$25*12*D38</f>
        <v>9723.8760000000002</v>
      </c>
      <c r="E25" s="40">
        <f t="shared" ref="E25:J25" si="46">$C$25*12*E38</f>
        <v>7807.847999999999</v>
      </c>
      <c r="F25" s="40">
        <f t="shared" si="46"/>
        <v>7763.0999999999995</v>
      </c>
      <c r="G25" s="40">
        <f t="shared" si="46"/>
        <v>9094.6919999999991</v>
      </c>
      <c r="H25" s="40">
        <f t="shared" si="46"/>
        <v>12293.495999999999</v>
      </c>
      <c r="I25" s="40">
        <f t="shared" si="46"/>
        <v>4670.0639999999994</v>
      </c>
      <c r="J25" s="40">
        <f t="shared" si="46"/>
        <v>10035.755999999999</v>
      </c>
      <c r="K25" s="44" t="s">
        <v>80</v>
      </c>
      <c r="L25" s="39" t="s">
        <v>78</v>
      </c>
      <c r="M25" s="39">
        <v>1.1100000000000001</v>
      </c>
      <c r="N25" s="40">
        <f>$M$25*12*N38</f>
        <v>6923.7359999999999</v>
      </c>
      <c r="O25" s="40">
        <f t="shared" ref="O25:R25" si="47">$M$25*12*O38</f>
        <v>6983.6759999999995</v>
      </c>
      <c r="P25" s="40">
        <f t="shared" si="47"/>
        <v>6963.6959999999999</v>
      </c>
      <c r="Q25" s="40">
        <f t="shared" si="47"/>
        <v>9514.4759999999987</v>
      </c>
      <c r="R25" s="40">
        <f t="shared" si="47"/>
        <v>9489.1679999999997</v>
      </c>
      <c r="S25" s="44" t="s">
        <v>81</v>
      </c>
      <c r="T25" s="39" t="s">
        <v>78</v>
      </c>
      <c r="U25" s="39">
        <v>1.1100000000000001</v>
      </c>
      <c r="V25" s="40">
        <f>$U$25*12*V38</f>
        <v>4482.18</v>
      </c>
      <c r="W25" s="40">
        <f t="shared" ref="W25:AO25" si="48">$U$25*12*W38</f>
        <v>4335.66</v>
      </c>
      <c r="X25" s="40">
        <f t="shared" si="48"/>
        <v>6901.0920000000006</v>
      </c>
      <c r="Y25" s="40">
        <f t="shared" si="48"/>
        <v>6201.7920000000004</v>
      </c>
      <c r="Z25" s="40">
        <f t="shared" si="48"/>
        <v>6878.4479999999994</v>
      </c>
      <c r="AA25" s="40">
        <f t="shared" si="48"/>
        <v>6686.64</v>
      </c>
      <c r="AB25" s="40">
        <f t="shared" si="48"/>
        <v>4414.2479999999996</v>
      </c>
      <c r="AC25" s="40">
        <f t="shared" si="48"/>
        <v>4391.6040000000003</v>
      </c>
      <c r="AD25" s="40">
        <f t="shared" si="48"/>
        <v>9598.3919999999998</v>
      </c>
      <c r="AE25" s="40">
        <f t="shared" si="48"/>
        <v>6898.4279999999999</v>
      </c>
      <c r="AF25" s="40">
        <f t="shared" si="48"/>
        <v>7008.9840000000004</v>
      </c>
      <c r="AG25" s="40">
        <f t="shared" si="48"/>
        <v>4440.8879999999999</v>
      </c>
      <c r="AH25" s="40">
        <f t="shared" ref="AH25" si="49">$U$25*12*AH38</f>
        <v>6882.4440000000004</v>
      </c>
      <c r="AI25" s="40">
        <f t="shared" si="48"/>
        <v>6843.8159999999998</v>
      </c>
      <c r="AJ25" s="40">
        <f t="shared" si="48"/>
        <v>5919.4079999999994</v>
      </c>
      <c r="AK25" s="40">
        <f t="shared" si="48"/>
        <v>9694.2960000000003</v>
      </c>
      <c r="AL25" s="40">
        <f t="shared" si="48"/>
        <v>4422.24</v>
      </c>
      <c r="AM25" s="40">
        <f t="shared" si="48"/>
        <v>5875.4520000000002</v>
      </c>
      <c r="AN25" s="40">
        <f t="shared" si="48"/>
        <v>6854.4720000000007</v>
      </c>
      <c r="AO25" s="40">
        <f t="shared" si="48"/>
        <v>6237.7560000000003</v>
      </c>
      <c r="AP25" s="44" t="s">
        <v>81</v>
      </c>
      <c r="AQ25" s="39" t="s">
        <v>78</v>
      </c>
      <c r="AR25" s="39">
        <v>1.1100000000000001</v>
      </c>
      <c r="AS25" s="40">
        <f>$AR$25*12*AS38</f>
        <v>5473.1880000000001</v>
      </c>
      <c r="AT25" s="44" t="s">
        <v>81</v>
      </c>
      <c r="AU25" s="39" t="s">
        <v>78</v>
      </c>
      <c r="AV25" s="42">
        <v>1.1299999999999999</v>
      </c>
      <c r="AW25" s="43">
        <f>1.13*12*AW38</f>
        <v>6999.6719999999996</v>
      </c>
    </row>
    <row r="26" spans="1:49" s="7" customFormat="1" ht="71.25" customHeight="1" x14ac:dyDescent="0.2">
      <c r="A26" s="38" t="s">
        <v>82</v>
      </c>
      <c r="B26" s="31" t="s">
        <v>83</v>
      </c>
      <c r="C26" s="39">
        <v>0.16</v>
      </c>
      <c r="D26" s="40">
        <f>$C$26*12*D38</f>
        <v>1376.8319999999999</v>
      </c>
      <c r="E26" s="40">
        <f t="shared" ref="E26:J26" si="50">$C$26*12*E38</f>
        <v>1105.5359999999998</v>
      </c>
      <c r="F26" s="40">
        <f t="shared" si="50"/>
        <v>1099.2</v>
      </c>
      <c r="G26" s="40">
        <f t="shared" si="50"/>
        <v>1287.7440000000001</v>
      </c>
      <c r="H26" s="40">
        <f t="shared" si="50"/>
        <v>1740.672</v>
      </c>
      <c r="I26" s="40">
        <f t="shared" si="50"/>
        <v>661.24799999999993</v>
      </c>
      <c r="J26" s="40">
        <f t="shared" si="50"/>
        <v>1420.992</v>
      </c>
      <c r="K26" s="44" t="s">
        <v>82</v>
      </c>
      <c r="L26" s="51" t="s">
        <v>83</v>
      </c>
      <c r="M26" s="39">
        <v>0.13</v>
      </c>
      <c r="N26" s="40">
        <f>$M$26*12*N38</f>
        <v>810.88799999999992</v>
      </c>
      <c r="O26" s="40">
        <f t="shared" ref="O26:R26" si="51">$M$26*12*O38</f>
        <v>817.9079999999999</v>
      </c>
      <c r="P26" s="40">
        <f t="shared" si="51"/>
        <v>815.56799999999998</v>
      </c>
      <c r="Q26" s="40">
        <f t="shared" si="51"/>
        <v>1114.308</v>
      </c>
      <c r="R26" s="40">
        <f t="shared" si="51"/>
        <v>1111.3440000000001</v>
      </c>
      <c r="S26" s="44" t="s">
        <v>84</v>
      </c>
      <c r="T26" s="51" t="s">
        <v>83</v>
      </c>
      <c r="U26" s="39">
        <v>0.14000000000000001</v>
      </c>
      <c r="V26" s="40">
        <f>$U$26*12*V38</f>
        <v>565.32000000000005</v>
      </c>
      <c r="W26" s="40">
        <f t="shared" ref="W26:AO26" si="52">$U$26*12*W38</f>
        <v>546.84</v>
      </c>
      <c r="X26" s="40">
        <f t="shared" si="52"/>
        <v>870.40800000000013</v>
      </c>
      <c r="Y26" s="40">
        <f t="shared" si="52"/>
        <v>782.20800000000008</v>
      </c>
      <c r="Z26" s="40">
        <f t="shared" si="52"/>
        <v>867.55200000000002</v>
      </c>
      <c r="AA26" s="40">
        <f t="shared" si="52"/>
        <v>843.36000000000013</v>
      </c>
      <c r="AB26" s="40">
        <f t="shared" si="52"/>
        <v>556.75200000000007</v>
      </c>
      <c r="AC26" s="40">
        <f t="shared" si="52"/>
        <v>553.89600000000007</v>
      </c>
      <c r="AD26" s="40">
        <f t="shared" si="52"/>
        <v>1210.6080000000002</v>
      </c>
      <c r="AE26" s="40">
        <f t="shared" si="52"/>
        <v>870.072</v>
      </c>
      <c r="AF26" s="40">
        <f t="shared" si="52"/>
        <v>884.01600000000019</v>
      </c>
      <c r="AG26" s="40">
        <f t="shared" si="52"/>
        <v>560.11199999999997</v>
      </c>
      <c r="AH26" s="40">
        <f t="shared" ref="AH26" si="53">$U$26*12*AH38</f>
        <v>868.05600000000015</v>
      </c>
      <c r="AI26" s="40">
        <f t="shared" si="52"/>
        <v>863.18399999999997</v>
      </c>
      <c r="AJ26" s="40">
        <f t="shared" si="52"/>
        <v>746.59199999999998</v>
      </c>
      <c r="AK26" s="40">
        <f t="shared" si="52"/>
        <v>1222.704</v>
      </c>
      <c r="AL26" s="40">
        <f t="shared" si="52"/>
        <v>557.7600000000001</v>
      </c>
      <c r="AM26" s="40">
        <f t="shared" si="52"/>
        <v>741.04800000000012</v>
      </c>
      <c r="AN26" s="40">
        <f t="shared" si="52"/>
        <v>864.52800000000013</v>
      </c>
      <c r="AO26" s="40">
        <f t="shared" si="52"/>
        <v>786.74400000000014</v>
      </c>
      <c r="AP26" s="44" t="s">
        <v>84</v>
      </c>
      <c r="AQ26" s="51" t="s">
        <v>83</v>
      </c>
      <c r="AR26" s="39">
        <v>0.14000000000000001</v>
      </c>
      <c r="AS26" s="40">
        <f>$AR$26*12*AS38</f>
        <v>690.31200000000001</v>
      </c>
      <c r="AT26" s="44" t="s">
        <v>84</v>
      </c>
      <c r="AU26" s="51" t="s">
        <v>83</v>
      </c>
      <c r="AV26" s="42">
        <v>0.14000000000000001</v>
      </c>
      <c r="AW26" s="43">
        <f>0.14*12*AW38</f>
        <v>867.21600000000012</v>
      </c>
    </row>
    <row r="27" spans="1:49" s="7" customFormat="1" ht="112.5" customHeight="1" x14ac:dyDescent="0.2">
      <c r="A27" s="38" t="s">
        <v>85</v>
      </c>
      <c r="B27" s="31" t="s">
        <v>86</v>
      </c>
      <c r="C27" s="39">
        <v>0.85</v>
      </c>
      <c r="D27" s="40">
        <f>$C$27*12*D38</f>
        <v>7314.42</v>
      </c>
      <c r="E27" s="40">
        <f t="shared" ref="E27:J27" si="54">$C$27*12*E38</f>
        <v>5873.1599999999989</v>
      </c>
      <c r="F27" s="40">
        <f t="shared" si="54"/>
        <v>5839.5</v>
      </c>
      <c r="G27" s="40">
        <f t="shared" si="54"/>
        <v>6841.14</v>
      </c>
      <c r="H27" s="40">
        <f t="shared" si="54"/>
        <v>9247.32</v>
      </c>
      <c r="I27" s="40">
        <f t="shared" si="54"/>
        <v>3512.8799999999997</v>
      </c>
      <c r="J27" s="40">
        <f t="shared" si="54"/>
        <v>7549.0199999999995</v>
      </c>
      <c r="K27" s="44" t="s">
        <v>87</v>
      </c>
      <c r="L27" s="39" t="s">
        <v>86</v>
      </c>
      <c r="M27" s="39">
        <v>3.69</v>
      </c>
      <c r="N27" s="40">
        <f>$M$27*12*N38</f>
        <v>23016.743999999999</v>
      </c>
      <c r="O27" s="40">
        <f t="shared" ref="O27:R27" si="55">$M$27*12*O38</f>
        <v>23216.003999999997</v>
      </c>
      <c r="P27" s="40">
        <f t="shared" si="55"/>
        <v>23149.583999999999</v>
      </c>
      <c r="Q27" s="40">
        <f t="shared" si="55"/>
        <v>31629.203999999998</v>
      </c>
      <c r="R27" s="40">
        <f t="shared" si="55"/>
        <v>31545.072</v>
      </c>
      <c r="S27" s="44" t="s">
        <v>88</v>
      </c>
      <c r="T27" s="39" t="s">
        <v>86</v>
      </c>
      <c r="U27" s="39">
        <v>2.11</v>
      </c>
      <c r="V27" s="40">
        <f>$U$27*12*V38</f>
        <v>8520.18</v>
      </c>
      <c r="W27" s="40">
        <f t="shared" ref="W27:AO27" si="56">$U$27*12*W38</f>
        <v>8241.66</v>
      </c>
      <c r="X27" s="40">
        <f t="shared" si="56"/>
        <v>13118.292000000001</v>
      </c>
      <c r="Y27" s="40">
        <f t="shared" si="56"/>
        <v>11788.992</v>
      </c>
      <c r="Z27" s="40">
        <f t="shared" si="56"/>
        <v>13075.248</v>
      </c>
      <c r="AA27" s="40">
        <f t="shared" si="56"/>
        <v>12710.64</v>
      </c>
      <c r="AB27" s="40">
        <f t="shared" si="56"/>
        <v>8391.0479999999989</v>
      </c>
      <c r="AC27" s="40">
        <f t="shared" si="56"/>
        <v>8348.003999999999</v>
      </c>
      <c r="AD27" s="40">
        <f t="shared" si="56"/>
        <v>18245.592000000001</v>
      </c>
      <c r="AE27" s="40">
        <f t="shared" si="56"/>
        <v>13113.227999999999</v>
      </c>
      <c r="AF27" s="40">
        <f t="shared" si="56"/>
        <v>13323.384000000002</v>
      </c>
      <c r="AG27" s="40">
        <f t="shared" si="56"/>
        <v>8441.6880000000001</v>
      </c>
      <c r="AH27" s="40">
        <f t="shared" ref="AH27" si="57">$U$27*12*AH38</f>
        <v>13082.844000000001</v>
      </c>
      <c r="AI27" s="40">
        <f t="shared" si="56"/>
        <v>13009.415999999999</v>
      </c>
      <c r="AJ27" s="40">
        <f t="shared" si="56"/>
        <v>11252.207999999999</v>
      </c>
      <c r="AK27" s="40">
        <f t="shared" si="56"/>
        <v>18427.896000000001</v>
      </c>
      <c r="AL27" s="40">
        <f t="shared" si="56"/>
        <v>8406.24</v>
      </c>
      <c r="AM27" s="40">
        <f t="shared" si="56"/>
        <v>11168.652</v>
      </c>
      <c r="AN27" s="40">
        <f t="shared" si="56"/>
        <v>13029.672</v>
      </c>
      <c r="AO27" s="40">
        <f t="shared" si="56"/>
        <v>11857.356</v>
      </c>
      <c r="AP27" s="44" t="s">
        <v>88</v>
      </c>
      <c r="AQ27" s="39" t="s">
        <v>86</v>
      </c>
      <c r="AR27" s="39">
        <v>1.41</v>
      </c>
      <c r="AS27" s="40">
        <f>$AR$27*12*AS38</f>
        <v>6952.427999999999</v>
      </c>
      <c r="AT27" s="44" t="s">
        <v>89</v>
      </c>
      <c r="AU27" s="39" t="s">
        <v>86</v>
      </c>
      <c r="AV27" s="42">
        <v>1.05</v>
      </c>
      <c r="AW27" s="43">
        <f>1.05*12*AW38</f>
        <v>6504.1200000000017</v>
      </c>
    </row>
    <row r="28" spans="1:49" s="7" customFormat="1" ht="24.75" customHeight="1" x14ac:dyDescent="0.2">
      <c r="A28" s="30" t="s">
        <v>90</v>
      </c>
      <c r="B28" s="31"/>
      <c r="C28" s="59">
        <f>SUM(C29:C33)</f>
        <v>10.93</v>
      </c>
      <c r="D28" s="63">
        <f>SUM(D29:D33)</f>
        <v>94054.835999999996</v>
      </c>
      <c r="E28" s="63">
        <f t="shared" ref="E28:J28" si="58">SUM(E29:E33)</f>
        <v>75521.928</v>
      </c>
      <c r="F28" s="63">
        <f t="shared" si="58"/>
        <v>75089.100000000006</v>
      </c>
      <c r="G28" s="63">
        <f t="shared" si="58"/>
        <v>87969.011999999988</v>
      </c>
      <c r="H28" s="63">
        <f t="shared" si="58"/>
        <v>118909.65599999999</v>
      </c>
      <c r="I28" s="63">
        <f t="shared" si="58"/>
        <v>45171.504000000001</v>
      </c>
      <c r="J28" s="63">
        <f t="shared" si="58"/>
        <v>97071.515999999989</v>
      </c>
      <c r="K28" s="34" t="s">
        <v>90</v>
      </c>
      <c r="L28" s="35"/>
      <c r="M28" s="59">
        <f>SUM(M29:M33)</f>
        <v>6.4999999999999991</v>
      </c>
      <c r="N28" s="63">
        <f>SUM(N29:N33)</f>
        <v>40544.399999999994</v>
      </c>
      <c r="O28" s="63">
        <f t="shared" ref="O28:R28" si="59">SUM(O29:O33)</f>
        <v>40895.4</v>
      </c>
      <c r="P28" s="63">
        <f t="shared" si="59"/>
        <v>40778.399999999994</v>
      </c>
      <c r="Q28" s="63">
        <f t="shared" si="59"/>
        <v>55715.4</v>
      </c>
      <c r="R28" s="63">
        <f t="shared" si="59"/>
        <v>55567.199999999997</v>
      </c>
      <c r="S28" s="34" t="s">
        <v>90</v>
      </c>
      <c r="T28" s="35"/>
      <c r="U28" s="59">
        <f>SUM(U29:U33)</f>
        <v>6.46</v>
      </c>
      <c r="V28" s="63">
        <f>SUM(V29:V33)</f>
        <v>26085.48</v>
      </c>
      <c r="W28" s="63">
        <f t="shared" ref="W28:AO28" si="60">SUM(W29:W33)</f>
        <v>25232.759999999995</v>
      </c>
      <c r="X28" s="63">
        <f t="shared" si="60"/>
        <v>40163.112000000001</v>
      </c>
      <c r="Y28" s="63">
        <f t="shared" si="60"/>
        <v>36093.311999999998</v>
      </c>
      <c r="Z28" s="63">
        <f t="shared" si="60"/>
        <v>40031.328000000001</v>
      </c>
      <c r="AA28" s="63">
        <f t="shared" si="60"/>
        <v>38915.040000000001</v>
      </c>
      <c r="AB28" s="63">
        <f t="shared" si="60"/>
        <v>25690.127999999997</v>
      </c>
      <c r="AC28" s="63">
        <f t="shared" si="60"/>
        <v>25558.344000000001</v>
      </c>
      <c r="AD28" s="63">
        <f t="shared" si="60"/>
        <v>55860.911999999997</v>
      </c>
      <c r="AE28" s="63">
        <f t="shared" si="60"/>
        <v>40147.608</v>
      </c>
      <c r="AF28" s="63">
        <f t="shared" si="60"/>
        <v>40791.024000000005</v>
      </c>
      <c r="AG28" s="63">
        <f t="shared" si="60"/>
        <v>25845.167999999994</v>
      </c>
      <c r="AH28" s="63">
        <f t="shared" ref="AH28" si="61">SUM(AH29:AH33)</f>
        <v>40054.584000000003</v>
      </c>
      <c r="AI28" s="63">
        <f t="shared" si="60"/>
        <v>39829.775999999991</v>
      </c>
      <c r="AJ28" s="63">
        <f t="shared" si="60"/>
        <v>34449.887999999999</v>
      </c>
      <c r="AK28" s="63">
        <f t="shared" si="60"/>
        <v>56419.055999999982</v>
      </c>
      <c r="AL28" s="63">
        <f t="shared" si="60"/>
        <v>25736.639999999999</v>
      </c>
      <c r="AM28" s="63">
        <f t="shared" si="60"/>
        <v>34194.072</v>
      </c>
      <c r="AN28" s="63">
        <f t="shared" si="60"/>
        <v>39891.792000000001</v>
      </c>
      <c r="AO28" s="63">
        <f t="shared" si="60"/>
        <v>36302.616000000009</v>
      </c>
      <c r="AP28" s="34" t="s">
        <v>90</v>
      </c>
      <c r="AQ28" s="35"/>
      <c r="AR28" s="59">
        <f>SUM(AR29:AR33)</f>
        <v>4</v>
      </c>
      <c r="AS28" s="63">
        <f>SUM(AS29:AS33)</f>
        <v>19723.199999999997</v>
      </c>
      <c r="AT28" s="34" t="s">
        <v>90</v>
      </c>
      <c r="AU28" s="35"/>
      <c r="AV28" s="61">
        <f>SUM(AV29:AV33)</f>
        <v>4.57</v>
      </c>
      <c r="AW28" s="62">
        <f>SUM(AW29:AW33)</f>
        <v>28308.408000000007</v>
      </c>
    </row>
    <row r="29" spans="1:49" s="65" customFormat="1" ht="120.75" customHeight="1" x14ac:dyDescent="0.2">
      <c r="A29" s="38" t="s">
        <v>91</v>
      </c>
      <c r="B29" s="31" t="s">
        <v>92</v>
      </c>
      <c r="C29" s="42">
        <v>6.6</v>
      </c>
      <c r="D29" s="64">
        <f>$C$29*12*D38</f>
        <v>56794.319999999992</v>
      </c>
      <c r="E29" s="64">
        <f t="shared" ref="E29:J29" si="62">$C$29*12*E38</f>
        <v>45603.359999999993</v>
      </c>
      <c r="F29" s="64">
        <f t="shared" si="62"/>
        <v>45341.999999999993</v>
      </c>
      <c r="G29" s="64">
        <f t="shared" si="62"/>
        <v>53119.439999999995</v>
      </c>
      <c r="H29" s="64">
        <f t="shared" si="62"/>
        <v>71802.719999999987</v>
      </c>
      <c r="I29" s="64">
        <f t="shared" si="62"/>
        <v>27276.479999999996</v>
      </c>
      <c r="J29" s="64">
        <f t="shared" si="62"/>
        <v>58615.919999999991</v>
      </c>
      <c r="K29" s="44" t="s">
        <v>93</v>
      </c>
      <c r="L29" s="51" t="s">
        <v>94</v>
      </c>
      <c r="M29" s="39">
        <f>2.52</f>
        <v>2.52</v>
      </c>
      <c r="N29" s="64">
        <f>$M$29*12*N38</f>
        <v>15718.752</v>
      </c>
      <c r="O29" s="64">
        <f t="shared" ref="O29:R29" si="63">$M$29*12*O38</f>
        <v>15854.832</v>
      </c>
      <c r="P29" s="64">
        <f t="shared" si="63"/>
        <v>15809.472</v>
      </c>
      <c r="Q29" s="64">
        <f t="shared" si="63"/>
        <v>21600.432000000001</v>
      </c>
      <c r="R29" s="64">
        <f t="shared" si="63"/>
        <v>21542.976000000002</v>
      </c>
      <c r="S29" s="44" t="s">
        <v>95</v>
      </c>
      <c r="T29" s="51" t="s">
        <v>96</v>
      </c>
      <c r="U29" s="39">
        <v>1.81</v>
      </c>
      <c r="V29" s="64">
        <f>$U$29*12*V38</f>
        <v>7308.78</v>
      </c>
      <c r="W29" s="64">
        <f t="shared" ref="W29:AO29" si="64">$U$29*12*W38</f>
        <v>7069.86</v>
      </c>
      <c r="X29" s="64">
        <f t="shared" si="64"/>
        <v>11253.132</v>
      </c>
      <c r="Y29" s="64">
        <f t="shared" si="64"/>
        <v>10112.832</v>
      </c>
      <c r="Z29" s="64">
        <f t="shared" si="64"/>
        <v>11216.207999999999</v>
      </c>
      <c r="AA29" s="64">
        <f t="shared" si="64"/>
        <v>10903.439999999999</v>
      </c>
      <c r="AB29" s="64">
        <f t="shared" si="64"/>
        <v>7198.0079999999989</v>
      </c>
      <c r="AC29" s="64">
        <f t="shared" si="64"/>
        <v>7161.0839999999998</v>
      </c>
      <c r="AD29" s="64">
        <f t="shared" si="64"/>
        <v>15651.431999999999</v>
      </c>
      <c r="AE29" s="64">
        <f t="shared" si="64"/>
        <v>11248.787999999999</v>
      </c>
      <c r="AF29" s="64">
        <f t="shared" si="64"/>
        <v>11429.064</v>
      </c>
      <c r="AG29" s="64">
        <f t="shared" si="64"/>
        <v>7241.4479999999994</v>
      </c>
      <c r="AH29" s="64">
        <f t="shared" ref="AH29" si="65">$U$29*12*AH38</f>
        <v>11222.724</v>
      </c>
      <c r="AI29" s="64">
        <f t="shared" si="64"/>
        <v>11159.735999999999</v>
      </c>
      <c r="AJ29" s="64">
        <f t="shared" si="64"/>
        <v>9652.3679999999986</v>
      </c>
      <c r="AK29" s="64">
        <f t="shared" si="64"/>
        <v>15807.815999999999</v>
      </c>
      <c r="AL29" s="64">
        <f t="shared" si="64"/>
        <v>7211.04</v>
      </c>
      <c r="AM29" s="64">
        <f t="shared" si="64"/>
        <v>9580.6919999999991</v>
      </c>
      <c r="AN29" s="64">
        <f t="shared" si="64"/>
        <v>11177.111999999999</v>
      </c>
      <c r="AO29" s="64">
        <f t="shared" si="64"/>
        <v>10171.476000000001</v>
      </c>
      <c r="AP29" s="44" t="s">
        <v>95</v>
      </c>
      <c r="AQ29" s="51" t="s">
        <v>96</v>
      </c>
      <c r="AR29" s="39">
        <v>1.1499999999999999</v>
      </c>
      <c r="AS29" s="64">
        <f>$AR$29*12*AS38</f>
        <v>5670.4199999999992</v>
      </c>
      <c r="AT29" s="44" t="s">
        <v>97</v>
      </c>
      <c r="AU29" s="51" t="s">
        <v>96</v>
      </c>
      <c r="AV29" s="42">
        <v>1.95</v>
      </c>
      <c r="AW29" s="43">
        <f>1.95*12*AW38</f>
        <v>12079.08</v>
      </c>
    </row>
    <row r="30" spans="1:49" s="7" customFormat="1" ht="52.5" customHeight="1" x14ac:dyDescent="0.2">
      <c r="A30" s="38" t="s">
        <v>98</v>
      </c>
      <c r="B30" s="31" t="s">
        <v>99</v>
      </c>
      <c r="C30" s="39">
        <v>1.37</v>
      </c>
      <c r="D30" s="64">
        <f>$C$30*12*D38</f>
        <v>11789.124000000002</v>
      </c>
      <c r="E30" s="64">
        <f t="shared" ref="E30:J30" si="66">$C$30*12*E38</f>
        <v>9466.152</v>
      </c>
      <c r="F30" s="64">
        <f t="shared" si="66"/>
        <v>9411.9000000000015</v>
      </c>
      <c r="G30" s="64">
        <f t="shared" si="66"/>
        <v>11026.308000000001</v>
      </c>
      <c r="H30" s="64">
        <f t="shared" si="66"/>
        <v>14904.504000000001</v>
      </c>
      <c r="I30" s="64">
        <f t="shared" si="66"/>
        <v>5661.9359999999997</v>
      </c>
      <c r="J30" s="64">
        <f t="shared" si="66"/>
        <v>12167.244000000001</v>
      </c>
      <c r="K30" s="41" t="s">
        <v>98</v>
      </c>
      <c r="L30" s="51" t="s">
        <v>100</v>
      </c>
      <c r="M30" s="39">
        <v>1.34</v>
      </c>
      <c r="N30" s="64">
        <f>$M$30*12*N38</f>
        <v>8358.384</v>
      </c>
      <c r="O30" s="64">
        <f t="shared" ref="O30:R30" si="67">$M$30*12*O38</f>
        <v>8430.7440000000006</v>
      </c>
      <c r="P30" s="64">
        <f t="shared" si="67"/>
        <v>8406.6239999999998</v>
      </c>
      <c r="Q30" s="64">
        <f t="shared" si="67"/>
        <v>11485.944000000001</v>
      </c>
      <c r="R30" s="64">
        <f t="shared" si="67"/>
        <v>11455.392000000002</v>
      </c>
      <c r="S30" s="41" t="s">
        <v>101</v>
      </c>
      <c r="T30" s="51" t="s">
        <v>102</v>
      </c>
      <c r="U30" s="39">
        <v>1.48</v>
      </c>
      <c r="V30" s="64">
        <f>$U$30*12*V38</f>
        <v>5976.24</v>
      </c>
      <c r="W30" s="64">
        <f t="shared" ref="W30:AO30" si="68">$U$30*12*W38</f>
        <v>5780.8799999999992</v>
      </c>
      <c r="X30" s="64">
        <f t="shared" si="68"/>
        <v>9201.4560000000001</v>
      </c>
      <c r="Y30" s="64">
        <f t="shared" si="68"/>
        <v>8269.0559999999987</v>
      </c>
      <c r="Z30" s="64">
        <f t="shared" si="68"/>
        <v>9171.2639999999992</v>
      </c>
      <c r="AA30" s="64">
        <f t="shared" si="68"/>
        <v>8915.5199999999986</v>
      </c>
      <c r="AB30" s="64">
        <f t="shared" si="68"/>
        <v>5885.6639999999989</v>
      </c>
      <c r="AC30" s="64">
        <f t="shared" si="68"/>
        <v>5855.4719999999988</v>
      </c>
      <c r="AD30" s="64">
        <f t="shared" si="68"/>
        <v>12797.856</v>
      </c>
      <c r="AE30" s="64">
        <f t="shared" si="68"/>
        <v>9197.9039999999986</v>
      </c>
      <c r="AF30" s="64">
        <f t="shared" si="68"/>
        <v>9345.3119999999999</v>
      </c>
      <c r="AG30" s="64">
        <f t="shared" si="68"/>
        <v>5921.1839999999993</v>
      </c>
      <c r="AH30" s="64">
        <f t="shared" ref="AH30" si="69">$U$30*12*AH38</f>
        <v>9176.5920000000006</v>
      </c>
      <c r="AI30" s="64">
        <f t="shared" si="68"/>
        <v>9125.0879999999979</v>
      </c>
      <c r="AJ30" s="64">
        <f t="shared" si="68"/>
        <v>7892.543999999999</v>
      </c>
      <c r="AK30" s="64">
        <f t="shared" si="68"/>
        <v>12925.727999999997</v>
      </c>
      <c r="AL30" s="64">
        <f t="shared" si="68"/>
        <v>5896.32</v>
      </c>
      <c r="AM30" s="64">
        <f t="shared" si="68"/>
        <v>7833.9359999999997</v>
      </c>
      <c r="AN30" s="64">
        <f t="shared" si="68"/>
        <v>9139.2960000000003</v>
      </c>
      <c r="AO30" s="64">
        <f t="shared" si="68"/>
        <v>8317.0079999999998</v>
      </c>
      <c r="AP30" s="41" t="s">
        <v>101</v>
      </c>
      <c r="AQ30" s="51" t="s">
        <v>102</v>
      </c>
      <c r="AR30" s="39">
        <v>1.48</v>
      </c>
      <c r="AS30" s="64">
        <f>$AR$30*12*AS38</f>
        <v>7297.5839999999989</v>
      </c>
      <c r="AT30" s="41" t="s">
        <v>101</v>
      </c>
      <c r="AU30" s="51" t="s">
        <v>102</v>
      </c>
      <c r="AV30" s="42">
        <v>1.37</v>
      </c>
      <c r="AW30" s="43">
        <f>1.37*12*AW38</f>
        <v>8486.3280000000013</v>
      </c>
    </row>
    <row r="31" spans="1:49" s="7" customFormat="1" ht="40.5" customHeight="1" x14ac:dyDescent="0.2">
      <c r="A31" s="38" t="s">
        <v>103</v>
      </c>
      <c r="B31" s="31" t="s">
        <v>104</v>
      </c>
      <c r="C31" s="39">
        <v>1.69</v>
      </c>
      <c r="D31" s="64">
        <f>$C$31*12*D38</f>
        <v>14542.788</v>
      </c>
      <c r="E31" s="64">
        <f t="shared" ref="E31:J31" si="70">$C$31*12*E38</f>
        <v>11677.224</v>
      </c>
      <c r="F31" s="64">
        <f t="shared" si="70"/>
        <v>11610.300000000001</v>
      </c>
      <c r="G31" s="64">
        <f t="shared" si="70"/>
        <v>13601.796000000002</v>
      </c>
      <c r="H31" s="64">
        <f t="shared" si="70"/>
        <v>18385.848000000002</v>
      </c>
      <c r="I31" s="64">
        <f t="shared" si="70"/>
        <v>6984.4319999999998</v>
      </c>
      <c r="J31" s="64">
        <f t="shared" si="70"/>
        <v>15009.228000000001</v>
      </c>
      <c r="K31" s="41" t="s">
        <v>103</v>
      </c>
      <c r="L31" s="52" t="s">
        <v>104</v>
      </c>
      <c r="M31" s="39">
        <v>1.23</v>
      </c>
      <c r="N31" s="64">
        <f>$M$31*12*N38</f>
        <v>7672.2479999999996</v>
      </c>
      <c r="O31" s="64">
        <f t="shared" ref="O31:R31" si="71">$M$31*12*O38</f>
        <v>7738.6679999999997</v>
      </c>
      <c r="P31" s="64">
        <f t="shared" si="71"/>
        <v>7716.5279999999993</v>
      </c>
      <c r="Q31" s="64">
        <f t="shared" si="71"/>
        <v>10543.067999999999</v>
      </c>
      <c r="R31" s="64">
        <f t="shared" si="71"/>
        <v>10515.023999999999</v>
      </c>
      <c r="S31" s="41" t="s">
        <v>105</v>
      </c>
      <c r="T31" s="52" t="s">
        <v>104</v>
      </c>
      <c r="U31" s="39">
        <v>1.8</v>
      </c>
      <c r="V31" s="64">
        <f>$U$31*12*V38</f>
        <v>7268.4000000000005</v>
      </c>
      <c r="W31" s="64">
        <f t="shared" ref="W31:AO31" si="72">$U$31*12*W38</f>
        <v>7030.8</v>
      </c>
      <c r="X31" s="64">
        <f t="shared" si="72"/>
        <v>11190.960000000001</v>
      </c>
      <c r="Y31" s="64">
        <f t="shared" si="72"/>
        <v>10056.960000000001</v>
      </c>
      <c r="Z31" s="64">
        <f t="shared" si="72"/>
        <v>11154.24</v>
      </c>
      <c r="AA31" s="64">
        <f t="shared" si="72"/>
        <v>10843.2</v>
      </c>
      <c r="AB31" s="64">
        <f t="shared" si="72"/>
        <v>7158.24</v>
      </c>
      <c r="AC31" s="64">
        <f t="shared" si="72"/>
        <v>7121.52</v>
      </c>
      <c r="AD31" s="64">
        <f t="shared" si="72"/>
        <v>15564.960000000001</v>
      </c>
      <c r="AE31" s="64">
        <f t="shared" si="72"/>
        <v>11186.64</v>
      </c>
      <c r="AF31" s="64">
        <f t="shared" si="72"/>
        <v>11365.920000000002</v>
      </c>
      <c r="AG31" s="64">
        <f t="shared" si="72"/>
        <v>7201.44</v>
      </c>
      <c r="AH31" s="64">
        <f t="shared" ref="AH31" si="73">$U$31*12*AH38</f>
        <v>11160.720000000001</v>
      </c>
      <c r="AI31" s="64">
        <f t="shared" si="72"/>
        <v>11098.08</v>
      </c>
      <c r="AJ31" s="64">
        <f t="shared" si="72"/>
        <v>9599.0400000000009</v>
      </c>
      <c r="AK31" s="64">
        <f t="shared" si="72"/>
        <v>15720.48</v>
      </c>
      <c r="AL31" s="64">
        <f t="shared" si="72"/>
        <v>7171.2000000000007</v>
      </c>
      <c r="AM31" s="64">
        <f t="shared" si="72"/>
        <v>9527.76</v>
      </c>
      <c r="AN31" s="64">
        <f t="shared" si="72"/>
        <v>11115.36</v>
      </c>
      <c r="AO31" s="64">
        <f t="shared" si="72"/>
        <v>10115.280000000001</v>
      </c>
      <c r="AP31" s="41" t="s">
        <v>105</v>
      </c>
      <c r="AQ31" s="52" t="s">
        <v>104</v>
      </c>
      <c r="AR31" s="39">
        <v>0</v>
      </c>
      <c r="AS31" s="64">
        <f>$AR$31*12*AS38</f>
        <v>0</v>
      </c>
      <c r="AT31" s="44" t="s">
        <v>105</v>
      </c>
      <c r="AU31" s="52" t="s">
        <v>104</v>
      </c>
      <c r="AV31" s="42">
        <v>0</v>
      </c>
      <c r="AW31" s="43">
        <v>0</v>
      </c>
    </row>
    <row r="32" spans="1:49" s="7" customFormat="1" ht="33" customHeight="1" x14ac:dyDescent="0.2">
      <c r="A32" s="38" t="s">
        <v>106</v>
      </c>
      <c r="B32" s="31" t="s">
        <v>78</v>
      </c>
      <c r="C32" s="39">
        <v>0.94</v>
      </c>
      <c r="D32" s="64">
        <f>$C$32*12*D38</f>
        <v>8088.8879999999999</v>
      </c>
      <c r="E32" s="64">
        <f t="shared" ref="E32:J32" si="74">$C$32*12*E38</f>
        <v>6495.0239999999994</v>
      </c>
      <c r="F32" s="64">
        <f t="shared" si="74"/>
        <v>6457.7999999999993</v>
      </c>
      <c r="G32" s="64">
        <f t="shared" si="74"/>
        <v>7565.4960000000001</v>
      </c>
      <c r="H32" s="64">
        <f t="shared" si="74"/>
        <v>10226.448</v>
      </c>
      <c r="I32" s="64">
        <f t="shared" si="74"/>
        <v>3884.8319999999994</v>
      </c>
      <c r="J32" s="64">
        <f t="shared" si="74"/>
        <v>8348.3279999999995</v>
      </c>
      <c r="K32" s="41" t="s">
        <v>106</v>
      </c>
      <c r="L32" s="39" t="s">
        <v>78</v>
      </c>
      <c r="M32" s="39">
        <v>1.02</v>
      </c>
      <c r="N32" s="64">
        <f>$M$32*12*N38</f>
        <v>6362.3519999999999</v>
      </c>
      <c r="O32" s="64">
        <f t="shared" ref="O32:R32" si="75">$M$32*12*O38</f>
        <v>6417.4319999999998</v>
      </c>
      <c r="P32" s="64">
        <f t="shared" si="75"/>
        <v>6399.0719999999992</v>
      </c>
      <c r="Q32" s="64">
        <f t="shared" si="75"/>
        <v>8743.0319999999992</v>
      </c>
      <c r="R32" s="64">
        <f t="shared" si="75"/>
        <v>8719.7759999999998</v>
      </c>
      <c r="S32" s="41" t="s">
        <v>107</v>
      </c>
      <c r="T32" s="39" t="s">
        <v>78</v>
      </c>
      <c r="U32" s="39">
        <v>0.99</v>
      </c>
      <c r="V32" s="64">
        <f>$U$32*12*V38</f>
        <v>3997.62</v>
      </c>
      <c r="W32" s="64">
        <f t="shared" ref="W32:AO32" si="76">$U$32*12*W38</f>
        <v>3866.9399999999996</v>
      </c>
      <c r="X32" s="64">
        <f t="shared" si="76"/>
        <v>6155.0279999999993</v>
      </c>
      <c r="Y32" s="64">
        <f t="shared" si="76"/>
        <v>5531.3279999999995</v>
      </c>
      <c r="Z32" s="64">
        <f t="shared" si="76"/>
        <v>6134.8319999999994</v>
      </c>
      <c r="AA32" s="64">
        <f t="shared" si="76"/>
        <v>5963.7599999999993</v>
      </c>
      <c r="AB32" s="64">
        <f t="shared" si="76"/>
        <v>3937.0319999999992</v>
      </c>
      <c r="AC32" s="64">
        <f t="shared" si="76"/>
        <v>3916.8359999999993</v>
      </c>
      <c r="AD32" s="64">
        <f t="shared" si="76"/>
        <v>8560.7279999999992</v>
      </c>
      <c r="AE32" s="64">
        <f t="shared" si="76"/>
        <v>6152.6519999999991</v>
      </c>
      <c r="AF32" s="64">
        <f t="shared" si="76"/>
        <v>6251.2560000000003</v>
      </c>
      <c r="AG32" s="64">
        <f t="shared" si="76"/>
        <v>3960.7919999999995</v>
      </c>
      <c r="AH32" s="64">
        <f t="shared" ref="AH32" si="77">$U$32*12*AH38</f>
        <v>6138.3959999999997</v>
      </c>
      <c r="AI32" s="64">
        <f t="shared" si="76"/>
        <v>6103.9439999999986</v>
      </c>
      <c r="AJ32" s="64">
        <f t="shared" si="76"/>
        <v>5279.4719999999988</v>
      </c>
      <c r="AK32" s="64">
        <f t="shared" si="76"/>
        <v>8646.2639999999992</v>
      </c>
      <c r="AL32" s="64">
        <f t="shared" si="76"/>
        <v>3944.16</v>
      </c>
      <c r="AM32" s="64">
        <f t="shared" si="76"/>
        <v>5240.268</v>
      </c>
      <c r="AN32" s="64">
        <f t="shared" si="76"/>
        <v>6113.4479999999994</v>
      </c>
      <c r="AO32" s="64">
        <f t="shared" si="76"/>
        <v>5563.4039999999995</v>
      </c>
      <c r="AP32" s="41" t="s">
        <v>107</v>
      </c>
      <c r="AQ32" s="39" t="s">
        <v>78</v>
      </c>
      <c r="AR32" s="39">
        <v>0.99</v>
      </c>
      <c r="AS32" s="64">
        <f>$AR$32*12*AS38</f>
        <v>4881.4919999999993</v>
      </c>
      <c r="AT32" s="41" t="s">
        <v>107</v>
      </c>
      <c r="AU32" s="39" t="s">
        <v>78</v>
      </c>
      <c r="AV32" s="42">
        <v>0.84</v>
      </c>
      <c r="AW32" s="43">
        <f>0.84*12*AW38</f>
        <v>5203.2960000000003</v>
      </c>
    </row>
    <row r="33" spans="1:53" s="7" customFormat="1" ht="12.75" x14ac:dyDescent="0.2">
      <c r="A33" s="38" t="s">
        <v>108</v>
      </c>
      <c r="B33" s="31" t="s">
        <v>86</v>
      </c>
      <c r="C33" s="39">
        <v>0.33</v>
      </c>
      <c r="D33" s="64">
        <f>$C$33*12*D38</f>
        <v>2839.7159999999999</v>
      </c>
      <c r="E33" s="64">
        <f t="shared" ref="E33:J33" si="78">$C$33*12*E38</f>
        <v>2280.1679999999997</v>
      </c>
      <c r="F33" s="64">
        <f t="shared" si="78"/>
        <v>2267.1</v>
      </c>
      <c r="G33" s="64">
        <f t="shared" si="78"/>
        <v>2655.9720000000002</v>
      </c>
      <c r="H33" s="64">
        <f t="shared" si="78"/>
        <v>3590.136</v>
      </c>
      <c r="I33" s="64">
        <f t="shared" si="78"/>
        <v>1363.8239999999998</v>
      </c>
      <c r="J33" s="64">
        <f t="shared" si="78"/>
        <v>2930.7960000000003</v>
      </c>
      <c r="K33" s="41" t="s">
        <v>108</v>
      </c>
      <c r="L33" s="39" t="s">
        <v>86</v>
      </c>
      <c r="M33" s="39">
        <v>0.39</v>
      </c>
      <c r="N33" s="64">
        <f>$M$33*12*N38</f>
        <v>2432.6639999999998</v>
      </c>
      <c r="O33" s="64">
        <f t="shared" ref="O33:R33" si="79">$M$33*12*O38</f>
        <v>2453.7239999999997</v>
      </c>
      <c r="P33" s="64">
        <f t="shared" si="79"/>
        <v>2446.7039999999997</v>
      </c>
      <c r="Q33" s="64">
        <f t="shared" si="79"/>
        <v>3342.9239999999995</v>
      </c>
      <c r="R33" s="64">
        <f t="shared" si="79"/>
        <v>3334.0319999999997</v>
      </c>
      <c r="S33" s="41" t="s">
        <v>109</v>
      </c>
      <c r="T33" s="39" t="s">
        <v>86</v>
      </c>
      <c r="U33" s="39">
        <v>0.38</v>
      </c>
      <c r="V33" s="64">
        <f>$U$33*12*V38</f>
        <v>1534.44</v>
      </c>
      <c r="W33" s="64">
        <f t="shared" ref="W33:AO33" si="80">$U$33*12*W38</f>
        <v>1484.2800000000002</v>
      </c>
      <c r="X33" s="64">
        <f t="shared" si="80"/>
        <v>2362.5360000000005</v>
      </c>
      <c r="Y33" s="64">
        <f t="shared" si="80"/>
        <v>2123.1360000000004</v>
      </c>
      <c r="Z33" s="64">
        <f t="shared" si="80"/>
        <v>2354.7840000000001</v>
      </c>
      <c r="AA33" s="64">
        <f t="shared" si="80"/>
        <v>2289.1200000000003</v>
      </c>
      <c r="AB33" s="64">
        <f t="shared" si="80"/>
        <v>1511.184</v>
      </c>
      <c r="AC33" s="64">
        <f t="shared" si="80"/>
        <v>1503.432</v>
      </c>
      <c r="AD33" s="64">
        <f t="shared" si="80"/>
        <v>3285.9360000000006</v>
      </c>
      <c r="AE33" s="64">
        <f t="shared" si="80"/>
        <v>2361.6240000000003</v>
      </c>
      <c r="AF33" s="64">
        <f t="shared" si="80"/>
        <v>2399.4720000000007</v>
      </c>
      <c r="AG33" s="64">
        <f t="shared" si="80"/>
        <v>1520.3040000000001</v>
      </c>
      <c r="AH33" s="64">
        <f t="shared" ref="AH33" si="81">$U$33*12*AH38</f>
        <v>2356.1520000000005</v>
      </c>
      <c r="AI33" s="64">
        <f t="shared" si="80"/>
        <v>2342.9279999999999</v>
      </c>
      <c r="AJ33" s="64">
        <f t="shared" si="80"/>
        <v>2026.4640000000002</v>
      </c>
      <c r="AK33" s="64">
        <f t="shared" si="80"/>
        <v>3318.768</v>
      </c>
      <c r="AL33" s="64">
        <f t="shared" si="80"/>
        <v>1513.92</v>
      </c>
      <c r="AM33" s="64">
        <f t="shared" si="80"/>
        <v>2011.4160000000004</v>
      </c>
      <c r="AN33" s="64">
        <f t="shared" si="80"/>
        <v>2346.5760000000005</v>
      </c>
      <c r="AO33" s="64">
        <f t="shared" si="80"/>
        <v>2135.4480000000003</v>
      </c>
      <c r="AP33" s="41" t="s">
        <v>109</v>
      </c>
      <c r="AQ33" s="39" t="s">
        <v>86</v>
      </c>
      <c r="AR33" s="39">
        <v>0.38</v>
      </c>
      <c r="AS33" s="64">
        <f>$AR$33*12*AS38</f>
        <v>1873.7040000000002</v>
      </c>
      <c r="AT33" s="41" t="s">
        <v>109</v>
      </c>
      <c r="AU33" s="39" t="s">
        <v>86</v>
      </c>
      <c r="AV33" s="42">
        <v>0.41</v>
      </c>
      <c r="AW33" s="43">
        <f>0.41*12*AW38</f>
        <v>2539.7040000000002</v>
      </c>
    </row>
    <row r="34" spans="1:53" s="65" customFormat="1" ht="94.5" customHeight="1" x14ac:dyDescent="0.2">
      <c r="A34" s="66" t="s">
        <v>110</v>
      </c>
      <c r="B34" s="31" t="s">
        <v>111</v>
      </c>
      <c r="C34" s="67" t="s">
        <v>112</v>
      </c>
      <c r="D34" s="68">
        <v>7500</v>
      </c>
      <c r="E34" s="68">
        <v>7500</v>
      </c>
      <c r="F34" s="68">
        <v>7500</v>
      </c>
      <c r="G34" s="68">
        <v>7500</v>
      </c>
      <c r="H34" s="68">
        <v>7500</v>
      </c>
      <c r="I34" s="68">
        <v>7500</v>
      </c>
      <c r="J34" s="68">
        <v>7500</v>
      </c>
      <c r="K34" s="69" t="s">
        <v>110</v>
      </c>
      <c r="L34" s="39" t="s">
        <v>111</v>
      </c>
      <c r="M34" s="67" t="s">
        <v>112</v>
      </c>
      <c r="N34" s="68">
        <v>7500</v>
      </c>
      <c r="O34" s="68">
        <v>7500</v>
      </c>
      <c r="P34" s="68">
        <v>7500</v>
      </c>
      <c r="Q34" s="68">
        <v>7500</v>
      </c>
      <c r="R34" s="68">
        <v>7500</v>
      </c>
      <c r="S34" s="69" t="s">
        <v>113</v>
      </c>
      <c r="T34" s="39" t="s">
        <v>111</v>
      </c>
      <c r="U34" s="67" t="s">
        <v>112</v>
      </c>
      <c r="V34" s="68">
        <v>7500</v>
      </c>
      <c r="W34" s="68">
        <v>7500</v>
      </c>
      <c r="X34" s="68">
        <v>7500</v>
      </c>
      <c r="Y34" s="68">
        <v>7500</v>
      </c>
      <c r="Z34" s="68">
        <v>7500</v>
      </c>
      <c r="AA34" s="68">
        <v>7500</v>
      </c>
      <c r="AB34" s="68">
        <v>7500</v>
      </c>
      <c r="AC34" s="68">
        <v>7500</v>
      </c>
      <c r="AD34" s="68">
        <v>7500</v>
      </c>
      <c r="AE34" s="68">
        <v>7500</v>
      </c>
      <c r="AF34" s="68">
        <v>7500</v>
      </c>
      <c r="AG34" s="68">
        <v>7500</v>
      </c>
      <c r="AH34" s="68">
        <v>7501</v>
      </c>
      <c r="AI34" s="68">
        <v>7500</v>
      </c>
      <c r="AJ34" s="68">
        <v>7500</v>
      </c>
      <c r="AK34" s="68">
        <v>7500</v>
      </c>
      <c r="AL34" s="68">
        <v>7500</v>
      </c>
      <c r="AM34" s="68">
        <v>7500</v>
      </c>
      <c r="AN34" s="68">
        <v>7500</v>
      </c>
      <c r="AO34" s="68">
        <v>7500</v>
      </c>
      <c r="AP34" s="69" t="s">
        <v>113</v>
      </c>
      <c r="AQ34" s="39" t="s">
        <v>111</v>
      </c>
      <c r="AR34" s="67" t="s">
        <v>114</v>
      </c>
      <c r="AS34" s="68">
        <v>2500</v>
      </c>
      <c r="AT34" s="67" t="s">
        <v>115</v>
      </c>
      <c r="AU34" s="39" t="s">
        <v>111</v>
      </c>
      <c r="AV34" s="61"/>
      <c r="AW34" s="62">
        <v>2500</v>
      </c>
      <c r="AX34" s="106"/>
      <c r="AY34" s="106"/>
      <c r="AZ34" s="106"/>
      <c r="BA34" s="106"/>
    </row>
    <row r="35" spans="1:53" s="7" customFormat="1" ht="18.75" customHeight="1" x14ac:dyDescent="0.2">
      <c r="A35" s="66" t="s">
        <v>116</v>
      </c>
      <c r="B35" s="31" t="s">
        <v>117</v>
      </c>
      <c r="C35" s="59">
        <v>2.78</v>
      </c>
      <c r="D35" s="70">
        <f>$C$35*12*D38</f>
        <v>23922.456000000002</v>
      </c>
      <c r="E35" s="70">
        <f t="shared" ref="E35:J35" si="82">$C$35*12*E38</f>
        <v>19208.687999999998</v>
      </c>
      <c r="F35" s="70">
        <f t="shared" si="82"/>
        <v>19098.599999999999</v>
      </c>
      <c r="G35" s="70">
        <f t="shared" si="82"/>
        <v>22374.552</v>
      </c>
      <c r="H35" s="70">
        <f t="shared" si="82"/>
        <v>30244.175999999999</v>
      </c>
      <c r="I35" s="70">
        <f t="shared" si="82"/>
        <v>11489.183999999999</v>
      </c>
      <c r="J35" s="70">
        <f t="shared" si="82"/>
        <v>24689.736000000001</v>
      </c>
      <c r="K35" s="69" t="s">
        <v>116</v>
      </c>
      <c r="L35" s="39" t="s">
        <v>117</v>
      </c>
      <c r="M35" s="59">
        <v>2.52</v>
      </c>
      <c r="N35" s="70">
        <f>$M$35*12*N38</f>
        <v>15718.752</v>
      </c>
      <c r="O35" s="70">
        <f t="shared" ref="O35:R35" si="83">$M$35*12*O38</f>
        <v>15854.832</v>
      </c>
      <c r="P35" s="70">
        <f t="shared" si="83"/>
        <v>15809.472</v>
      </c>
      <c r="Q35" s="70">
        <f t="shared" si="83"/>
        <v>21600.432000000001</v>
      </c>
      <c r="R35" s="70">
        <f t="shared" si="83"/>
        <v>21542.976000000002</v>
      </c>
      <c r="S35" s="69" t="s">
        <v>116</v>
      </c>
      <c r="T35" s="39" t="s">
        <v>117</v>
      </c>
      <c r="U35" s="59">
        <v>2.21</v>
      </c>
      <c r="V35" s="70">
        <f>$U$35*12*V38</f>
        <v>8923.98</v>
      </c>
      <c r="W35" s="70">
        <f t="shared" ref="W35:AO35" si="84">$U$35*12*W38</f>
        <v>8632.26</v>
      </c>
      <c r="X35" s="70">
        <f t="shared" si="84"/>
        <v>13740.012000000001</v>
      </c>
      <c r="Y35" s="70">
        <f t="shared" si="84"/>
        <v>12347.712</v>
      </c>
      <c r="Z35" s="70">
        <f t="shared" si="84"/>
        <v>13694.928</v>
      </c>
      <c r="AA35" s="70">
        <f t="shared" si="84"/>
        <v>13313.039999999999</v>
      </c>
      <c r="AB35" s="70">
        <f t="shared" si="84"/>
        <v>8788.7279999999992</v>
      </c>
      <c r="AC35" s="70">
        <f t="shared" si="84"/>
        <v>8743.6440000000002</v>
      </c>
      <c r="AD35" s="70">
        <f t="shared" si="84"/>
        <v>19110.312000000002</v>
      </c>
      <c r="AE35" s="70">
        <f t="shared" si="84"/>
        <v>13734.707999999999</v>
      </c>
      <c r="AF35" s="70">
        <f t="shared" si="84"/>
        <v>13954.824000000001</v>
      </c>
      <c r="AG35" s="70">
        <f t="shared" si="84"/>
        <v>8841.768</v>
      </c>
      <c r="AH35" s="70">
        <f t="shared" ref="AH35" si="85">$U$35*12*AH38</f>
        <v>13702.884000000002</v>
      </c>
      <c r="AI35" s="70">
        <f t="shared" si="84"/>
        <v>13625.975999999999</v>
      </c>
      <c r="AJ35" s="70">
        <f t="shared" si="84"/>
        <v>11785.487999999999</v>
      </c>
      <c r="AK35" s="70">
        <f t="shared" si="84"/>
        <v>19301.255999999998</v>
      </c>
      <c r="AL35" s="70">
        <f t="shared" si="84"/>
        <v>8804.64</v>
      </c>
      <c r="AM35" s="70">
        <f t="shared" si="84"/>
        <v>11697.972</v>
      </c>
      <c r="AN35" s="70">
        <f t="shared" si="84"/>
        <v>13647.192000000001</v>
      </c>
      <c r="AO35" s="70">
        <f t="shared" si="84"/>
        <v>12419.316000000001</v>
      </c>
      <c r="AP35" s="69" t="s">
        <v>116</v>
      </c>
      <c r="AQ35" s="39" t="s">
        <v>117</v>
      </c>
      <c r="AR35" s="59">
        <v>2.0099999999999998</v>
      </c>
      <c r="AS35" s="70">
        <f>$AR$35*12*AS38</f>
        <v>9910.9079999999976</v>
      </c>
      <c r="AT35" s="69" t="s">
        <v>116</v>
      </c>
      <c r="AU35" s="39" t="s">
        <v>117</v>
      </c>
      <c r="AV35" s="61">
        <v>1.95</v>
      </c>
      <c r="AW35" s="62">
        <f>1.95*12*AW38</f>
        <v>12079.08</v>
      </c>
      <c r="AX35" s="107"/>
      <c r="AY35" s="107"/>
      <c r="AZ35" s="107"/>
      <c r="BA35" s="107"/>
    </row>
    <row r="36" spans="1:53" s="7" customFormat="1" ht="12.75" x14ac:dyDescent="0.2">
      <c r="A36" s="66" t="s">
        <v>118</v>
      </c>
      <c r="B36" s="31" t="s">
        <v>117</v>
      </c>
      <c r="C36" s="59">
        <v>0.65</v>
      </c>
      <c r="D36" s="70">
        <f t="shared" ref="D36:J36" si="86">$C$36*12*D38</f>
        <v>5593.380000000001</v>
      </c>
      <c r="E36" s="70">
        <v>0</v>
      </c>
      <c r="F36" s="70">
        <v>0</v>
      </c>
      <c r="G36" s="70">
        <f t="shared" si="86"/>
        <v>5231.4600000000009</v>
      </c>
      <c r="H36" s="70">
        <f t="shared" si="86"/>
        <v>7071.4800000000005</v>
      </c>
      <c r="I36" s="70">
        <f t="shared" si="86"/>
        <v>2686.32</v>
      </c>
      <c r="J36" s="70">
        <f t="shared" si="86"/>
        <v>5772.7800000000007</v>
      </c>
      <c r="K36" s="69" t="s">
        <v>119</v>
      </c>
      <c r="L36" s="39" t="s">
        <v>117</v>
      </c>
      <c r="M36" s="59">
        <v>0.65</v>
      </c>
      <c r="N36" s="71">
        <f>$M$36*12*N38</f>
        <v>4054.44</v>
      </c>
      <c r="O36" s="71">
        <f t="shared" ref="O36:R36" si="87">$M$36*12*O38</f>
        <v>4089.54</v>
      </c>
      <c r="P36" s="71">
        <f t="shared" si="87"/>
        <v>4077.84</v>
      </c>
      <c r="Q36" s="71">
        <f t="shared" si="87"/>
        <v>5571.54</v>
      </c>
      <c r="R36" s="71">
        <f t="shared" si="87"/>
        <v>5556.72</v>
      </c>
      <c r="S36" s="69" t="s">
        <v>119</v>
      </c>
      <c r="T36" s="39" t="s">
        <v>117</v>
      </c>
      <c r="U36" s="59">
        <v>0.65</v>
      </c>
      <c r="V36" s="72">
        <v>0</v>
      </c>
      <c r="W36" s="72">
        <f>V36*12*W38</f>
        <v>0</v>
      </c>
      <c r="X36" s="72">
        <f>W36*12*X38</f>
        <v>0</v>
      </c>
      <c r="Y36" s="72">
        <f>$U$36*12*Y38</f>
        <v>3631.6800000000003</v>
      </c>
      <c r="Z36" s="72">
        <f t="shared" ref="Z36:AO36" si="88">$U$36*12*Z38</f>
        <v>4027.92</v>
      </c>
      <c r="AA36" s="72">
        <f t="shared" si="88"/>
        <v>3915.6000000000004</v>
      </c>
      <c r="AB36" s="72">
        <f t="shared" si="88"/>
        <v>2584.92</v>
      </c>
      <c r="AC36" s="72">
        <f t="shared" si="88"/>
        <v>2571.6600000000003</v>
      </c>
      <c r="AD36" s="72">
        <f t="shared" si="88"/>
        <v>5620.68</v>
      </c>
      <c r="AE36" s="72">
        <f t="shared" si="88"/>
        <v>4039.6200000000003</v>
      </c>
      <c r="AF36" s="72">
        <f t="shared" si="88"/>
        <v>4104.3600000000006</v>
      </c>
      <c r="AG36" s="72">
        <f t="shared" si="88"/>
        <v>2600.52</v>
      </c>
      <c r="AH36" s="72">
        <f t="shared" si="88"/>
        <v>4030.2600000000007</v>
      </c>
      <c r="AI36" s="72">
        <f t="shared" si="88"/>
        <v>4007.64</v>
      </c>
      <c r="AJ36" s="72">
        <f t="shared" si="88"/>
        <v>3466.32</v>
      </c>
      <c r="AK36" s="72">
        <f t="shared" si="88"/>
        <v>5676.84</v>
      </c>
      <c r="AL36" s="72">
        <f t="shared" si="88"/>
        <v>2589.6000000000004</v>
      </c>
      <c r="AM36" s="72">
        <f t="shared" si="88"/>
        <v>3440.5800000000004</v>
      </c>
      <c r="AN36" s="72">
        <f t="shared" si="88"/>
        <v>4013.8800000000006</v>
      </c>
      <c r="AO36" s="72">
        <f t="shared" si="88"/>
        <v>3652.7400000000002</v>
      </c>
      <c r="AP36" s="69" t="s">
        <v>119</v>
      </c>
      <c r="AQ36" s="39" t="s">
        <v>117</v>
      </c>
      <c r="AR36" s="59">
        <v>0.65</v>
      </c>
      <c r="AS36" s="71">
        <f>AR36*AS38*12</f>
        <v>3205.0199999999995</v>
      </c>
      <c r="AT36" s="69" t="s">
        <v>119</v>
      </c>
      <c r="AU36" s="39" t="s">
        <v>117</v>
      </c>
      <c r="AV36" s="61">
        <v>0.65</v>
      </c>
      <c r="AW36" s="62">
        <f>AV36*12*AW38</f>
        <v>4026.3600000000006</v>
      </c>
      <c r="AX36" s="107"/>
      <c r="AY36" s="107"/>
      <c r="AZ36" s="107"/>
      <c r="BA36" s="107"/>
    </row>
    <row r="37" spans="1:53" s="80" customFormat="1" ht="21.75" customHeight="1" x14ac:dyDescent="0.2">
      <c r="A37" s="73" t="s">
        <v>120</v>
      </c>
      <c r="B37" s="74"/>
      <c r="C37" s="75"/>
      <c r="D37" s="76">
        <f>D35+D34+D28+D24+D14+D9+D36</f>
        <v>187606.83600000001</v>
      </c>
      <c r="E37" s="76">
        <f t="shared" ref="E37:J37" si="89">E35+E34+E28+E24+E14+E9+E36</f>
        <v>147626.68799999999</v>
      </c>
      <c r="F37" s="76">
        <f t="shared" si="89"/>
        <v>146823.6</v>
      </c>
      <c r="G37" s="76">
        <f t="shared" si="89"/>
        <v>175953.01199999999</v>
      </c>
      <c r="H37" s="76">
        <f t="shared" si="89"/>
        <v>235201.65600000002</v>
      </c>
      <c r="I37" s="76">
        <f t="shared" si="89"/>
        <v>93999.504000000015</v>
      </c>
      <c r="J37" s="76">
        <f t="shared" si="89"/>
        <v>193383.51599999997</v>
      </c>
      <c r="K37" s="77" t="s">
        <v>120</v>
      </c>
      <c r="L37" s="75"/>
      <c r="M37" s="75"/>
      <c r="N37" s="76">
        <f>N35+N34+N28+N24+N14+N10+N36</f>
        <v>127137.16799999999</v>
      </c>
      <c r="O37" s="76">
        <f t="shared" ref="O37:R37" si="90">O35+O34+O28+O24+O14+O10+O36</f>
        <v>128172.88799999999</v>
      </c>
      <c r="P37" s="76">
        <f t="shared" si="90"/>
        <v>127827.648</v>
      </c>
      <c r="Q37" s="76">
        <f t="shared" si="90"/>
        <v>171903.288</v>
      </c>
      <c r="R37" s="76">
        <f t="shared" si="90"/>
        <v>171465.98400000003</v>
      </c>
      <c r="S37" s="77" t="s">
        <v>120</v>
      </c>
      <c r="T37" s="75"/>
      <c r="U37" s="75"/>
      <c r="V37" s="76">
        <f>V35+V34+V28+V24+V14+V10+V36</f>
        <v>94236.24</v>
      </c>
      <c r="W37" s="76">
        <f t="shared" ref="W37:AO37" si="91">W35+W34+W28+W24+W14+W10+W36</f>
        <v>91400.87999999999</v>
      </c>
      <c r="X37" s="76">
        <f t="shared" si="91"/>
        <v>141045.45600000001</v>
      </c>
      <c r="Y37" s="76">
        <f t="shared" si="91"/>
        <v>131144.736</v>
      </c>
      <c r="Z37" s="76">
        <f t="shared" si="91"/>
        <v>144635.18400000001</v>
      </c>
      <c r="AA37" s="76">
        <f t="shared" si="91"/>
        <v>140811.12000000002</v>
      </c>
      <c r="AB37" s="76">
        <f t="shared" si="91"/>
        <v>95506.583999999988</v>
      </c>
      <c r="AC37" s="76">
        <f t="shared" si="91"/>
        <v>95055.131999999998</v>
      </c>
      <c r="AD37" s="76">
        <f t="shared" si="91"/>
        <v>198862.53600000002</v>
      </c>
      <c r="AE37" s="76">
        <f t="shared" si="91"/>
        <v>145033.52399999998</v>
      </c>
      <c r="AF37" s="76">
        <f t="shared" si="91"/>
        <v>147237.67200000002</v>
      </c>
      <c r="AG37" s="76">
        <f t="shared" si="91"/>
        <v>96037.703999999998</v>
      </c>
      <c r="AH37" s="76">
        <f t="shared" si="91"/>
        <v>144715.85200000001</v>
      </c>
      <c r="AI37" s="76">
        <f t="shared" si="91"/>
        <v>143944.728</v>
      </c>
      <c r="AJ37" s="76">
        <f t="shared" si="91"/>
        <v>125514.864</v>
      </c>
      <c r="AK37" s="76">
        <f t="shared" si="91"/>
        <v>200774.56799999997</v>
      </c>
      <c r="AL37" s="76">
        <f t="shared" si="91"/>
        <v>95665.920000000013</v>
      </c>
      <c r="AM37" s="76">
        <f t="shared" si="91"/>
        <v>124638.516</v>
      </c>
      <c r="AN37" s="76">
        <f t="shared" si="91"/>
        <v>144157.17600000001</v>
      </c>
      <c r="AO37" s="76">
        <f t="shared" si="91"/>
        <v>131861.74799999999</v>
      </c>
      <c r="AP37" s="77" t="s">
        <v>120</v>
      </c>
      <c r="AQ37" s="75"/>
      <c r="AR37" s="75"/>
      <c r="AS37" s="76">
        <f>AS35+AS34+AS28+AS24+AS14+AS10+AS36</f>
        <v>95051.115999999995</v>
      </c>
      <c r="AT37" s="77" t="s">
        <v>120</v>
      </c>
      <c r="AU37" s="75"/>
      <c r="AV37" s="78"/>
      <c r="AW37" s="79">
        <f>AW35+AW34+AW28+AW24+AW15+AW36</f>
        <v>120627.20800000001</v>
      </c>
      <c r="AX37" s="108">
        <v>4755060.25</v>
      </c>
      <c r="AY37" s="108">
        <f>AX37/12</f>
        <v>396255.02083333331</v>
      </c>
      <c r="AZ37" s="108">
        <f>AY37*5/100</f>
        <v>19812.751041666666</v>
      </c>
      <c r="BA37" s="108"/>
    </row>
    <row r="38" spans="1:53" s="88" customFormat="1" ht="21.75" customHeight="1" x14ac:dyDescent="0.25">
      <c r="A38" s="73" t="s">
        <v>121</v>
      </c>
      <c r="B38" s="74"/>
      <c r="C38" s="81"/>
      <c r="D38" s="82">
        <v>717.1</v>
      </c>
      <c r="E38" s="83">
        <v>575.79999999999995</v>
      </c>
      <c r="F38" s="83">
        <v>572.5</v>
      </c>
      <c r="G38" s="83">
        <v>670.7</v>
      </c>
      <c r="H38" s="83">
        <v>906.6</v>
      </c>
      <c r="I38" s="83">
        <v>344.4</v>
      </c>
      <c r="J38" s="83">
        <v>740.1</v>
      </c>
      <c r="K38" s="77" t="s">
        <v>121</v>
      </c>
      <c r="L38" s="75"/>
      <c r="M38" s="36"/>
      <c r="N38" s="84">
        <v>519.79999999999995</v>
      </c>
      <c r="O38" s="84">
        <v>524.29999999999995</v>
      </c>
      <c r="P38" s="84">
        <v>522.79999999999995</v>
      </c>
      <c r="Q38" s="84">
        <v>714.3</v>
      </c>
      <c r="R38" s="84">
        <v>712.4</v>
      </c>
      <c r="S38" s="77" t="s">
        <v>121</v>
      </c>
      <c r="T38" s="75"/>
      <c r="U38" s="36"/>
      <c r="V38" s="85">
        <v>336.5</v>
      </c>
      <c r="W38" s="85">
        <v>325.5</v>
      </c>
      <c r="X38" s="85">
        <v>518.1</v>
      </c>
      <c r="Y38" s="85">
        <v>465.6</v>
      </c>
      <c r="Z38" s="85">
        <v>516.4</v>
      </c>
      <c r="AA38" s="85">
        <v>502</v>
      </c>
      <c r="AB38" s="85">
        <v>331.4</v>
      </c>
      <c r="AC38" s="85">
        <v>329.7</v>
      </c>
      <c r="AD38" s="85">
        <v>720.6</v>
      </c>
      <c r="AE38" s="85">
        <v>517.9</v>
      </c>
      <c r="AF38" s="85">
        <v>526.20000000000005</v>
      </c>
      <c r="AG38" s="85">
        <v>333.4</v>
      </c>
      <c r="AH38" s="85">
        <v>516.70000000000005</v>
      </c>
      <c r="AI38" s="85">
        <v>513.79999999999995</v>
      </c>
      <c r="AJ38" s="85">
        <v>444.4</v>
      </c>
      <c r="AK38" s="85">
        <v>727.8</v>
      </c>
      <c r="AL38" s="85">
        <v>332</v>
      </c>
      <c r="AM38" s="85">
        <v>441.1</v>
      </c>
      <c r="AN38" s="85">
        <v>514.6</v>
      </c>
      <c r="AO38" s="85">
        <v>468.3</v>
      </c>
      <c r="AP38" s="77" t="s">
        <v>121</v>
      </c>
      <c r="AQ38" s="75"/>
      <c r="AR38" s="36"/>
      <c r="AS38" s="86">
        <v>410.9</v>
      </c>
      <c r="AT38" s="77" t="s">
        <v>121</v>
      </c>
      <c r="AU38" s="75"/>
      <c r="AV38" s="36"/>
      <c r="AW38" s="87">
        <v>516.20000000000005</v>
      </c>
      <c r="AX38" s="106">
        <v>17829</v>
      </c>
      <c r="AY38" s="106">
        <f>AX38*80*70/100</f>
        <v>998424</v>
      </c>
      <c r="AZ38" s="106"/>
      <c r="BA38" s="106"/>
    </row>
    <row r="39" spans="1:53" s="88" customFormat="1" ht="25.5" customHeight="1" x14ac:dyDescent="0.25">
      <c r="A39" s="73" t="s">
        <v>122</v>
      </c>
      <c r="B39" s="89"/>
      <c r="C39" s="36"/>
      <c r="D39" s="90">
        <f>D37 /12/D38</f>
        <v>21.801566029842419</v>
      </c>
      <c r="E39" s="90">
        <f t="shared" ref="E39:J39" si="92">E37 /12/E38</f>
        <v>21.365446335533175</v>
      </c>
      <c r="F39" s="90">
        <f t="shared" si="92"/>
        <v>21.37170305676856</v>
      </c>
      <c r="G39" s="90">
        <f t="shared" si="92"/>
        <v>21.861862233487397</v>
      </c>
      <c r="H39" s="90">
        <f t="shared" si="92"/>
        <v>21.619388925656299</v>
      </c>
      <c r="I39" s="90">
        <f t="shared" si="92"/>
        <v>22.744750290360052</v>
      </c>
      <c r="J39" s="90">
        <f t="shared" si="92"/>
        <v>21.774480475611401</v>
      </c>
      <c r="K39" s="73" t="s">
        <v>123</v>
      </c>
      <c r="L39" s="36"/>
      <c r="M39" s="36"/>
      <c r="N39" s="90">
        <f t="shared" ref="N39:R39" si="93">N37/12/N38</f>
        <v>20.382385532897267</v>
      </c>
      <c r="O39" s="90">
        <f t="shared" si="93"/>
        <v>20.372065611291244</v>
      </c>
      <c r="P39" s="90">
        <f t="shared" si="93"/>
        <v>20.375485845447592</v>
      </c>
      <c r="Q39" s="90">
        <f t="shared" si="93"/>
        <v>20.054982500349993</v>
      </c>
      <c r="R39" s="90">
        <f t="shared" si="93"/>
        <v>20.057316114542395</v>
      </c>
      <c r="S39" s="73" t="s">
        <v>123</v>
      </c>
      <c r="T39" s="36"/>
      <c r="U39" s="36"/>
      <c r="V39" s="90">
        <f t="shared" ref="V39:AO39" si="94">V37/12/V38</f>
        <v>23.33735512630015</v>
      </c>
      <c r="W39" s="90">
        <f t="shared" si="94"/>
        <v>23.400122887864821</v>
      </c>
      <c r="X39" s="90">
        <f t="shared" si="94"/>
        <v>22.686330824165218</v>
      </c>
      <c r="Y39" s="90">
        <f t="shared" si="94"/>
        <v>23.472353951890035</v>
      </c>
      <c r="Z39" s="90">
        <f t="shared" si="94"/>
        <v>23.340302091402016</v>
      </c>
      <c r="AA39" s="90">
        <f t="shared" si="94"/>
        <v>23.375019920318728</v>
      </c>
      <c r="AB39" s="90">
        <f t="shared" si="94"/>
        <v>24.015938442969219</v>
      </c>
      <c r="AC39" s="90">
        <f t="shared" si="94"/>
        <v>24.0256627236882</v>
      </c>
      <c r="AD39" s="90">
        <f t="shared" si="94"/>
        <v>22.997332778240356</v>
      </c>
      <c r="AE39" s="90">
        <f t="shared" si="94"/>
        <v>23.336796678895539</v>
      </c>
      <c r="AF39" s="90">
        <f t="shared" si="94"/>
        <v>23.31776130748765</v>
      </c>
      <c r="AG39" s="90">
        <f t="shared" si="94"/>
        <v>24.004625074985004</v>
      </c>
      <c r="AH39" s="90">
        <f t="shared" ref="AH39" si="95">AH37/12/AH38</f>
        <v>23.33976066060254</v>
      </c>
      <c r="AI39" s="90">
        <f t="shared" si="94"/>
        <v>23.346426625145973</v>
      </c>
      <c r="AJ39" s="90">
        <f t="shared" si="94"/>
        <v>23.536390639063907</v>
      </c>
      <c r="AK39" s="90">
        <f t="shared" si="94"/>
        <v>22.98875240450673</v>
      </c>
      <c r="AL39" s="90">
        <f t="shared" si="94"/>
        <v>24.01253012048193</v>
      </c>
      <c r="AM39" s="90">
        <f t="shared" si="94"/>
        <v>23.546912264792564</v>
      </c>
      <c r="AN39" s="90">
        <f t="shared" si="94"/>
        <v>23.344535561601244</v>
      </c>
      <c r="AO39" s="90">
        <f t="shared" si="94"/>
        <v>23.464614563314115</v>
      </c>
      <c r="AP39" s="73" t="s">
        <v>123</v>
      </c>
      <c r="AQ39" s="36"/>
      <c r="AR39" s="36"/>
      <c r="AS39" s="90">
        <f t="shared" ref="AS39" si="96">AS37 /12/AS38</f>
        <v>19.277017116897866</v>
      </c>
      <c r="AT39" s="73" t="s">
        <v>136</v>
      </c>
      <c r="AU39" s="36"/>
      <c r="AV39" s="36"/>
      <c r="AW39" s="90">
        <f t="shared" ref="AW39" si="97">AW37/12/AW38</f>
        <v>19.47359033966163</v>
      </c>
      <c r="AX39" s="106"/>
      <c r="AY39" s="106"/>
      <c r="AZ39" s="106"/>
      <c r="BA39" s="106"/>
    </row>
    <row r="40" spans="1:53" x14ac:dyDescent="0.25">
      <c r="AX40" s="109"/>
      <c r="AY40" s="109"/>
      <c r="AZ40" s="110"/>
      <c r="BA40" s="110"/>
    </row>
    <row r="41" spans="1:53" x14ac:dyDescent="0.25">
      <c r="AX41" s="110"/>
      <c r="AY41" s="110"/>
      <c r="AZ41" s="110"/>
      <c r="BA41" s="110"/>
    </row>
    <row r="42" spans="1:53" x14ac:dyDescent="0.25">
      <c r="AX42" s="110"/>
      <c r="AY42" s="110"/>
      <c r="AZ42" s="110"/>
      <c r="BA42" s="110"/>
    </row>
  </sheetData>
  <mergeCells count="13">
    <mergeCell ref="T7:T8"/>
    <mergeCell ref="A6:A8"/>
    <mergeCell ref="B7:B8"/>
    <mergeCell ref="C7:C8"/>
    <mergeCell ref="M7:M8"/>
    <mergeCell ref="S7:S8"/>
    <mergeCell ref="AV7:AV8"/>
    <mergeCell ref="U7:U8"/>
    <mergeCell ref="AP7:AP8"/>
    <mergeCell ref="AQ7:AQ8"/>
    <mergeCell ref="AR7:AR8"/>
    <mergeCell ref="AT7:AT8"/>
    <mergeCell ref="AU7:AU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Антонина Владимировна Никонова</cp:lastModifiedBy>
  <dcterms:created xsi:type="dcterms:W3CDTF">2017-03-28T09:15:53Z</dcterms:created>
  <dcterms:modified xsi:type="dcterms:W3CDTF">2017-04-04T08:56:48Z</dcterms:modified>
</cp:coreProperties>
</file>